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txhhs-my.sharepoint.com/personal/jacqueline_clark_hhs_texas_gov/Documents/BUDGET WORKBOOKS/September 1, 2023 WORKBOOK REVISIONS-NEW PAY RATES/"/>
    </mc:Choice>
  </mc:AlternateContent>
  <xr:revisionPtr revIDLastSave="23" documentId="8_{BA11C25D-E4DE-4697-9634-552034C25115}" xr6:coauthVersionLast="47" xr6:coauthVersionMax="47" xr10:uidLastSave="{2FCC2A74-5722-4719-A70F-B31579144E44}"/>
  <bookViews>
    <workbookView xWindow="28680" yWindow="3585" windowWidth="29040" windowHeight="15840" tabRatio="857" activeTab="3" xr2:uid="{00000000-000D-0000-FFFF-FFFF00000000}"/>
  </bookViews>
  <sheets>
    <sheet name="General Information" sheetId="1" r:id="rId1"/>
    <sheet name="Consumer Information &amp; Approval" sheetId="14" r:id="rId2"/>
    <sheet name="Notes" sheetId="7" r:id="rId3"/>
    <sheet name="Authorized Units &amp; Budget" sheetId="3" r:id="rId4"/>
    <sheet name="ESS &amp; Non-Taxable" sheetId="4" r:id="rId5"/>
    <sheet name="Taxable Wage &amp; Compensation" sheetId="5" r:id="rId6"/>
    <sheet name="Quarterly Report" sheetId="6" r:id="rId7"/>
    <sheet name="Definitions" sheetId="15" r:id="rId8"/>
  </sheets>
  <externalReferences>
    <externalReference r:id="rId9"/>
  </externalReferences>
  <definedNames>
    <definedName name="Admin">#REF!</definedName>
    <definedName name="Administrative_Percent" localSheetId="2">Notes!#REF!</definedName>
    <definedName name="Annual_Auth_Hours">'Authorized Units &amp; Budget'!$J$19</definedName>
    <definedName name="Benefits">#REF!</definedName>
    <definedName name="Billing_Percent" localSheetId="2">Notes!#REF!</definedName>
    <definedName name="Budget_Balance">'Taxable Wage &amp; Compensation'!$L$11</definedName>
    <definedName name="Client">#REF!</definedName>
    <definedName name="Client_Name">#REF!</definedName>
    <definedName name="CMPAS_Rate">#REF!</definedName>
    <definedName name="Consumer_Name">'Consumer Information &amp; Approval'!$D$5</definedName>
    <definedName name="Days">'Consumer Information &amp; Approval'!$I$23</definedName>
    <definedName name="DR_LAR">'Consumer Information &amp; Approval'!$E$18</definedName>
    <definedName name="Employer_Tax">#REF!</definedName>
    <definedName name="ESS_Purchases">'ESS &amp; Non-Taxable'!$G$21</definedName>
    <definedName name="FICA" localSheetId="7">#REF!</definedName>
    <definedName name="FICA">'Taxable Wage &amp; Compensation'!$Q$13</definedName>
    <definedName name="From" localSheetId="7">#REF!</definedName>
    <definedName name="From">'Consumer Information &amp; Approval'!$D$23</definedName>
    <definedName name="FUTA" localSheetId="7">#REF!</definedName>
    <definedName name="FUTA">'Taxable Wage &amp; Compensation'!$Q$12</definedName>
    <definedName name="FUTA_Max" localSheetId="7">#REF!</definedName>
    <definedName name="FUTA_Max">'Taxable Wage &amp; Compensation'!$Q$9</definedName>
    <definedName name="HMO_Percentage" localSheetId="2">Notes!#REF!</definedName>
    <definedName name="Hourly">#REF!</definedName>
    <definedName name="Hourly_Back">#REF!</definedName>
    <definedName name="Hourly_Max">#REF!</definedName>
    <definedName name="Hourly_Min">#REF!</definedName>
    <definedName name="Hourly_Reg">#REF!</definedName>
    <definedName name="Hourly_Total">#REF!</definedName>
    <definedName name="Max_Admin" localSheetId="7">#REF!</definedName>
    <definedName name="Max_Admin" localSheetId="2">Notes!#REF!</definedName>
    <definedName name="Max_Admin">'[1]Admin &amp; Compensation'!$F$38</definedName>
    <definedName name="Medicaid_Number">'Consumer Information &amp; Approval'!$D$7</definedName>
    <definedName name="Medicare" localSheetId="7">#REF!</definedName>
    <definedName name="Medicare">'Taxable Wage &amp; Compensation'!$Q$14</definedName>
    <definedName name="Min_Compensation" localSheetId="7">#REF!</definedName>
    <definedName name="Min_Compensation" localSheetId="2">Notes!#REF!</definedName>
    <definedName name="Min_Compensation">'ESS &amp; Non-Taxable'!$G$24</definedName>
    <definedName name="Min_Employee_Comp">'ESS &amp; Non-Taxable'!$G$24</definedName>
    <definedName name="Min_Employee_Compensation">'Taxable Wage &amp; Compensation'!$Q$18</definedName>
    <definedName name="Name">#REF!</definedName>
    <definedName name="Non_Taxable">'ESS &amp; Non-Taxable'!$G$30</definedName>
    <definedName name="Number">#REF!</definedName>
    <definedName name="_xlnm.Print_Area" localSheetId="3">'Authorized Units &amp; Budget'!$A$1:$G$20</definedName>
    <definedName name="_xlnm.Print_Area" localSheetId="1">'Consumer Information &amp; Approval'!$A$1:$H$38</definedName>
    <definedName name="_xlnm.Print_Area" localSheetId="7">Definitions!$A$1:$G$43</definedName>
    <definedName name="_xlnm.Print_Area" localSheetId="4">'ESS &amp; Non-Taxable'!$A$1:$H$33</definedName>
    <definedName name="_xlnm.Print_Area" localSheetId="0">'General Information'!$A$1:$E$30</definedName>
    <definedName name="_xlnm.Print_Area" localSheetId="2">Notes!$A$1:$G$52</definedName>
    <definedName name="_xlnm.Print_Titles" localSheetId="5">'Taxable Wage &amp; Compensation'!$1:$8</definedName>
    <definedName name="Program">#REF!</definedName>
    <definedName name="Service_Type">'Authorized Units &amp; Budget'!$D$14</definedName>
    <definedName name="SUTA">#REF!</definedName>
    <definedName name="SUTA_Max" localSheetId="7">#REF!</definedName>
    <definedName name="SUTA_Max">'Taxable Wage &amp; Compensation'!$Q$10</definedName>
    <definedName name="Taxable">'ESS &amp; Non-Taxable'!$G$32</definedName>
    <definedName name="Taxable_Funds">'ESS &amp; Non-Taxable'!$G$32</definedName>
    <definedName name="To" localSheetId="7">#REF!</definedName>
    <definedName name="To">'Consumer Information &amp; Approval'!$F$23</definedName>
    <definedName name="Total_Budget">'Authorized Units &amp; Budget'!$D$10</definedName>
    <definedName name="Total_PAS_Dollars">'Authorized Units &amp; Budget'!$D$18</definedName>
    <definedName name="Total_Rate" localSheetId="2">Notes!#REF!</definedName>
    <definedName name="Total_Tax">'Taxable Wage &amp; Compensation'!$Q$15</definedName>
    <definedName name="Units" localSheetId="2">Notes!#REF!</definedName>
    <definedName name="Units">#REF!</definedName>
    <definedName name="Weekly_Authorized_Supported_Home_Living_Hours">'Authorized Units &amp; Budget'!$D$16</definedName>
    <definedName name="Weeks" localSheetId="7">#REF!</definedName>
    <definedName name="Weeks">'Authorized Units &amp; Budget'!$J$22</definedName>
    <definedName name="Z_346F6C38_467E_4277_A934_45FBB069E11D_.wvu.PrintArea" localSheetId="3" hidden="1">'Authorized Units &amp; Budget'!$A$1:$G$13</definedName>
    <definedName name="Z_346F6C38_467E_4277_A934_45FBB069E11D_.wvu.PrintArea" localSheetId="4" hidden="1">'ESS &amp; Non-Taxable'!$A$1:$H$33</definedName>
    <definedName name="Z_346F6C38_467E_4277_A934_45FBB069E11D_.wvu.PrintArea" localSheetId="0" hidden="1">'General Information'!$A$1:$E$30</definedName>
    <definedName name="Z_346F6C38_467E_4277_A934_45FBB069E11D_.wvu.PrintArea" localSheetId="2" hidden="1">Notes!$A$1:$G$11</definedName>
    <definedName name="Z_346F6C38_467E_4277_A934_45FBB069E11D_.wvu.PrintArea" localSheetId="5" hidden="1">'Taxable Wage &amp; Compensation'!$A$1:$N$29</definedName>
    <definedName name="Z_454ECA60_FBCC_11D6_AB9B_00C04F5868C8_.wvu.PrintArea" localSheetId="3" hidden="1">'Authorized Units &amp; Budget'!$A$1:$G$13</definedName>
    <definedName name="Z_454ECA60_FBCC_11D6_AB9B_00C04F5868C8_.wvu.PrintArea" localSheetId="4" hidden="1">'ESS &amp; Non-Taxable'!$A$1:$H$33</definedName>
    <definedName name="Z_454ECA60_FBCC_11D6_AB9B_00C04F5868C8_.wvu.PrintArea" localSheetId="0" hidden="1">'General Information'!$A$1:$E$30</definedName>
    <definedName name="Z_454ECA60_FBCC_11D6_AB9B_00C04F5868C8_.wvu.PrintArea" localSheetId="2" hidden="1">Notes!$A$1:$G$11</definedName>
    <definedName name="Z_454ECA60_FBCC_11D6_AB9B_00C04F5868C8_.wvu.PrintArea" localSheetId="5" hidden="1">'Taxable Wage &amp; Compensation'!$A$1:$N$29</definedName>
  </definedNames>
  <calcPr calcId="191029"/>
  <customWorkbookViews>
    <customWorkbookView name="Tford - Personal View" guid="{346F6C38-467E-4277-A934-45FBB069E11D}" mergeInterval="0" personalView="1" maximized="1" windowWidth="987" windowHeight="566" tabRatio="764" activeSheetId="5"/>
    <customWorkbookView name="Sarah E. Hambrick - Personal View" guid="{454ECA60-FBCC-11D6-AB9B-00C04F5868C8}" mergeInterval="0" personalView="1" maximized="1" windowWidth="796" windowHeight="385" tabRatio="764"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3" l="1"/>
  <c r="N25" i="5"/>
  <c r="E178" i="5" l="1"/>
  <c r="N178" i="5"/>
  <c r="J179" i="5"/>
  <c r="O180" i="5"/>
  <c r="P180" i="5" s="1"/>
  <c r="I184" i="5"/>
  <c r="I185" i="5"/>
  <c r="I186" i="5"/>
  <c r="I187" i="5"/>
  <c r="I188" i="5"/>
  <c r="E59" i="5"/>
  <c r="N59" i="5"/>
  <c r="J60" i="5"/>
  <c r="O61" i="5"/>
  <c r="I65" i="5"/>
  <c r="I66" i="5"/>
  <c r="I67" i="5"/>
  <c r="I68" i="5"/>
  <c r="I69" i="5"/>
  <c r="E76" i="5"/>
  <c r="N76" i="5"/>
  <c r="J77" i="5"/>
  <c r="O78" i="5"/>
  <c r="P78" i="5" s="1"/>
  <c r="I82" i="5"/>
  <c r="I83" i="5"/>
  <c r="I84" i="5"/>
  <c r="I85" i="5"/>
  <c r="I86" i="5"/>
  <c r="E93" i="5"/>
  <c r="N93" i="5"/>
  <c r="J94" i="5"/>
  <c r="O95" i="5"/>
  <c r="P95" i="5" s="1"/>
  <c r="I99" i="5"/>
  <c r="I100" i="5"/>
  <c r="I101" i="5"/>
  <c r="I102" i="5"/>
  <c r="I103" i="5"/>
  <c r="E110" i="5"/>
  <c r="N110" i="5"/>
  <c r="J111" i="5"/>
  <c r="O112" i="5"/>
  <c r="P112" i="5" s="1"/>
  <c r="I116" i="5"/>
  <c r="I117" i="5"/>
  <c r="I118" i="5"/>
  <c r="I119" i="5"/>
  <c r="I120" i="5"/>
  <c r="E127" i="5"/>
  <c r="N127" i="5"/>
  <c r="J128" i="5"/>
  <c r="O129" i="5"/>
  <c r="P129" i="5" s="1"/>
  <c r="I133" i="5"/>
  <c r="I134" i="5"/>
  <c r="I135" i="5"/>
  <c r="I136" i="5"/>
  <c r="I137" i="5"/>
  <c r="E144" i="5"/>
  <c r="N144" i="5"/>
  <c r="J145" i="5"/>
  <c r="O146" i="5"/>
  <c r="P146" i="5" s="1"/>
  <c r="I150" i="5"/>
  <c r="I151" i="5"/>
  <c r="I152" i="5"/>
  <c r="I153" i="5"/>
  <c r="I154" i="5"/>
  <c r="E161" i="5"/>
  <c r="N161" i="5"/>
  <c r="J162" i="5"/>
  <c r="O163" i="5"/>
  <c r="P163" i="5" s="1"/>
  <c r="I167" i="5"/>
  <c r="I168" i="5"/>
  <c r="I169" i="5"/>
  <c r="I170" i="5"/>
  <c r="I171" i="5"/>
  <c r="E42" i="5"/>
  <c r="N42" i="5"/>
  <c r="J43" i="5"/>
  <c r="O44" i="5"/>
  <c r="P44" i="5" s="1"/>
  <c r="I48" i="5"/>
  <c r="I49" i="5"/>
  <c r="I50" i="5"/>
  <c r="I51" i="5"/>
  <c r="I52" i="5"/>
  <c r="I178" i="5" l="1"/>
  <c r="K178" i="5" s="1"/>
  <c r="I179" i="5"/>
  <c r="K179" i="5" s="1"/>
  <c r="I127" i="5"/>
  <c r="K127" i="5" s="1"/>
  <c r="I128" i="5"/>
  <c r="K128" i="5" s="1"/>
  <c r="I77" i="5"/>
  <c r="K77" i="5" s="1"/>
  <c r="I76" i="5"/>
  <c r="K76" i="5" s="1"/>
  <c r="I59" i="5"/>
  <c r="K59" i="5" s="1"/>
  <c r="I60" i="5"/>
  <c r="K60" i="5" s="1"/>
  <c r="I145" i="5"/>
  <c r="K145" i="5" s="1"/>
  <c r="I144" i="5"/>
  <c r="K144" i="5" s="1"/>
  <c r="J140" i="5" s="1"/>
  <c r="I162" i="5"/>
  <c r="K162" i="5" s="1"/>
  <c r="I161" i="5"/>
  <c r="K161" i="5" s="1"/>
  <c r="J157" i="5" s="1"/>
  <c r="I111" i="5"/>
  <c r="K111" i="5" s="1"/>
  <c r="I110" i="5"/>
  <c r="K110" i="5" s="1"/>
  <c r="J106" i="5" s="1"/>
  <c r="I93" i="5"/>
  <c r="K93" i="5" s="1"/>
  <c r="I94" i="5"/>
  <c r="K94" i="5" s="1"/>
  <c r="I42" i="5"/>
  <c r="K42" i="5" s="1"/>
  <c r="I43" i="5"/>
  <c r="K43" i="5" s="1"/>
  <c r="J72" i="5" l="1"/>
  <c r="Q72" i="5" s="1"/>
  <c r="J174" i="5"/>
  <c r="Q174" i="5" s="1"/>
  <c r="Q157" i="5"/>
  <c r="Q140" i="5"/>
  <c r="Q106" i="5"/>
  <c r="J89" i="5"/>
  <c r="J55" i="5"/>
  <c r="J123" i="5"/>
  <c r="J38" i="5"/>
  <c r="D8" i="3"/>
  <c r="F8" i="3"/>
  <c r="O27" i="5"/>
  <c r="D18" i="3"/>
  <c r="I23" i="14"/>
  <c r="J23" i="14" s="1"/>
  <c r="F21" i="6"/>
  <c r="F35" i="6"/>
  <c r="J36" i="6" s="1"/>
  <c r="G21" i="4"/>
  <c r="D19" i="6" s="1"/>
  <c r="I31" i="5"/>
  <c r="I32" i="5"/>
  <c r="I33" i="5"/>
  <c r="I34" i="5"/>
  <c r="I35" i="5"/>
  <c r="Q15" i="5"/>
  <c r="Q158" i="5" s="1"/>
  <c r="K157" i="5" s="1"/>
  <c r="L157" i="5" s="1"/>
  <c r="N157" i="5" s="1"/>
  <c r="F8" i="4"/>
  <c r="D8" i="4"/>
  <c r="J7" i="5"/>
  <c r="G7" i="5"/>
  <c r="K4" i="5"/>
  <c r="C4" i="5"/>
  <c r="C37" i="6"/>
  <c r="E25" i="5"/>
  <c r="F43" i="6"/>
  <c r="G30" i="4"/>
  <c r="E5" i="7"/>
  <c r="F5" i="6"/>
  <c r="E5" i="4"/>
  <c r="E5" i="3"/>
  <c r="C5" i="3"/>
  <c r="B5" i="4"/>
  <c r="C5" i="7"/>
  <c r="D8" i="7"/>
  <c r="F8" i="7"/>
  <c r="C5" i="6"/>
  <c r="D17" i="6" l="1"/>
  <c r="D18" i="6"/>
  <c r="J23" i="3"/>
  <c r="J22" i="3" s="1"/>
  <c r="J19" i="3" s="1"/>
  <c r="D40" i="6" s="1"/>
  <c r="D20" i="6"/>
  <c r="Q107" i="5"/>
  <c r="K106" i="5" s="1"/>
  <c r="L106" i="5" s="1"/>
  <c r="N106" i="5" s="1"/>
  <c r="Q141" i="5"/>
  <c r="K140" i="5" s="1"/>
  <c r="L140" i="5" s="1"/>
  <c r="N140" i="5" s="1"/>
  <c r="Q175" i="5"/>
  <c r="K174" i="5" s="1"/>
  <c r="L174" i="5" s="1"/>
  <c r="N174" i="5" s="1"/>
  <c r="Q73" i="5"/>
  <c r="K72" i="5" s="1"/>
  <c r="L72" i="5" s="1"/>
  <c r="N72" i="5" s="1"/>
  <c r="Q56" i="5"/>
  <c r="K55" i="5" s="1"/>
  <c r="L55" i="5" s="1"/>
  <c r="N55" i="5" s="1"/>
  <c r="Q55" i="5"/>
  <c r="Q124" i="5"/>
  <c r="K123" i="5" s="1"/>
  <c r="L123" i="5" s="1"/>
  <c r="N123" i="5" s="1"/>
  <c r="Q123" i="5"/>
  <c r="Q90" i="5"/>
  <c r="K89" i="5" s="1"/>
  <c r="L89" i="5" s="1"/>
  <c r="N89" i="5" s="1"/>
  <c r="Q89" i="5"/>
  <c r="Q39" i="5"/>
  <c r="K38" i="5" s="1"/>
  <c r="L38" i="5" s="1"/>
  <c r="N38" i="5" s="1"/>
  <c r="Q38" i="5"/>
  <c r="I25" i="5"/>
  <c r="I26" i="5"/>
  <c r="L10" i="5"/>
  <c r="F27" i="6" s="1"/>
  <c r="D10" i="3"/>
  <c r="D21" i="6" l="1"/>
  <c r="D41" i="6"/>
  <c r="D39" i="6"/>
  <c r="D42" i="6"/>
  <c r="G10" i="4"/>
  <c r="F47" i="6"/>
  <c r="F48" i="6"/>
  <c r="D43" i="6" l="1"/>
  <c r="F44" i="6" s="1"/>
  <c r="G24" i="4"/>
  <c r="G32" i="4"/>
  <c r="G13" i="4"/>
  <c r="F26" i="6" l="1"/>
  <c r="G10" i="5"/>
  <c r="D34" i="6" l="1"/>
  <c r="D32" i="6"/>
  <c r="D33" i="6"/>
  <c r="D31" i="6"/>
  <c r="D35" i="6" l="1"/>
  <c r="K25" i="5" l="1"/>
  <c r="J26" i="5"/>
  <c r="K26" i="5" s="1"/>
  <c r="J21" i="5" l="1"/>
  <c r="Q22" i="5" l="1"/>
  <c r="Q21" i="5"/>
  <c r="K21" i="5" l="1"/>
  <c r="L21" i="5" s="1"/>
  <c r="N21" i="5" s="1"/>
  <c r="G11" i="5" s="1"/>
  <c r="L11" i="5" s="1"/>
  <c r="L16" i="5" s="1"/>
  <c r="L14" i="5" l="1"/>
  <c r="F25" i="14" s="1"/>
</calcChain>
</file>

<file path=xl/sharedStrings.xml><?xml version="1.0" encoding="utf-8"?>
<sst xmlns="http://schemas.openxmlformats.org/spreadsheetml/2006/main" count="519" uniqueCount="210">
  <si>
    <t>Date</t>
  </si>
  <si>
    <t xml:space="preserve">Advertising  </t>
  </si>
  <si>
    <t xml:space="preserve">Criminal History Check </t>
  </si>
  <si>
    <t>Worker's comp or liability insurance</t>
  </si>
  <si>
    <t>Other - Specify</t>
  </si>
  <si>
    <t>Coverage Period From:</t>
  </si>
  <si>
    <t>To:</t>
  </si>
  <si>
    <t>*</t>
  </si>
  <si>
    <t>Change in Administrative Costs</t>
  </si>
  <si>
    <t>Change in Reimbursement Rate</t>
  </si>
  <si>
    <t>Change in Payment Option back to Agency Option</t>
  </si>
  <si>
    <t>General Information and Instructions for Use of Workbook</t>
  </si>
  <si>
    <t>Be sure to read any error messages carefully.  They give you instructions on how to correct data entry errors.</t>
  </si>
  <si>
    <t>Enter the appropriate information in the "Blue" cells (the cells with "dashed" lines around them).  Be sure the information you enter is accurate, as the budget calculations are based on the entries made in these cells.</t>
  </si>
  <si>
    <t>F.I.C.A.:</t>
  </si>
  <si>
    <t>Medicare:</t>
  </si>
  <si>
    <t xml:space="preserve">Equipment &amp; Supplies </t>
  </si>
  <si>
    <t xml:space="preserve">Copies &amp; Mailing </t>
  </si>
  <si>
    <t>Amount:</t>
  </si>
  <si>
    <t>Comments:</t>
  </si>
  <si>
    <t>Initially and at Annual Reassessment</t>
  </si>
  <si>
    <t>Health Insurance Premium(s)</t>
  </si>
  <si>
    <t>Overtime</t>
  </si>
  <si>
    <t>Paid Holidays</t>
  </si>
  <si>
    <t>Vacation Pay</t>
  </si>
  <si>
    <t>Sick Leave</t>
  </si>
  <si>
    <t>Bonuses</t>
  </si>
  <si>
    <t>Termination of Services</t>
  </si>
  <si>
    <t>Consumer Name:</t>
  </si>
  <si>
    <t>Consumer Medicaid Number:</t>
  </si>
  <si>
    <r>
      <t xml:space="preserve">Effective / Coverage Period </t>
    </r>
    <r>
      <rPr>
        <b/>
        <sz val="8"/>
        <rFont val="Arial"/>
        <family val="2"/>
      </rPr>
      <t>(This does not guarantee eligibility for the entire period)</t>
    </r>
    <r>
      <rPr>
        <b/>
        <sz val="12"/>
        <rFont val="Arial"/>
        <family val="2"/>
      </rPr>
      <t>:</t>
    </r>
  </si>
  <si>
    <t>Use the "TAB" key to move between the "Blue" cells.  Entries may only be made in the "Blue" cells; all other cells are locked.</t>
  </si>
  <si>
    <t>Anytime Other Time Required by Program Policy</t>
  </si>
  <si>
    <t>Complete the Quarterly Report at least Quarterly (more frequently if required by Program Policy)</t>
  </si>
  <si>
    <t>Watch for "Pop-Up" information windows for many of the cells.  If the "Pop-Up" windows are covering the body of the budget, you may "drag and drop" them to a different area.</t>
  </si>
  <si>
    <t>Consumer Name</t>
  </si>
  <si>
    <t>Medicaid Number</t>
  </si>
  <si>
    <t>Dollars Needed to Meet Minimum Compensation:</t>
  </si>
  <si>
    <t>Available Amounts</t>
  </si>
  <si>
    <t>Pay Rate</t>
  </si>
  <si>
    <t>Wages</t>
  </si>
  <si>
    <t>Total Annual Wages</t>
  </si>
  <si>
    <t>Annual Taxes</t>
  </si>
  <si>
    <t>Annual Total</t>
  </si>
  <si>
    <t>Weeks</t>
  </si>
  <si>
    <t>Begin Date</t>
  </si>
  <si>
    <t>End Date</t>
  </si>
  <si>
    <t>Hours per Week</t>
  </si>
  <si>
    <t>Amount</t>
  </si>
  <si>
    <t>OT Pay Rate</t>
  </si>
  <si>
    <t>Other -Specify</t>
  </si>
  <si>
    <t>S.U.T.A. Rate</t>
  </si>
  <si>
    <t>Hourly Pay</t>
  </si>
  <si>
    <t>Other Compensation</t>
  </si>
  <si>
    <t>Number of Payments</t>
  </si>
  <si>
    <t>Notes</t>
  </si>
  <si>
    <t>Dollars Left in Budget:</t>
  </si>
  <si>
    <t>Within Total Budget for Consumer?</t>
  </si>
  <si>
    <t>THIS PAGE IS NOT CONSIDERED PART OF THE BUDGET</t>
  </si>
  <si>
    <t>You can use the keyboard to move between the pages in the workbook.  Press "CTRL" and "Page Down" at the same time to move to the next worksheet; Press "CTRL" and "Page Up" at the same time to move to the previous worksheet.</t>
  </si>
  <si>
    <t>Budget Calculations are:</t>
  </si>
  <si>
    <t>Funds Available for Taxable Compensation Costs</t>
  </si>
  <si>
    <t>Total Estimated Non-Taxable Compensation Costs:</t>
  </si>
  <si>
    <t>Total Available for Taxable Compensation:</t>
  </si>
  <si>
    <t>Total Taxable Compensation:</t>
  </si>
  <si>
    <t>Quarterly Report</t>
  </si>
  <si>
    <t>Quarterly Report Coverage Period From:</t>
  </si>
  <si>
    <t>Quarter Number:</t>
  </si>
  <si>
    <t>Budgeted</t>
  </si>
  <si>
    <t>Actual</t>
  </si>
  <si>
    <t>Quarter 1 Dollars</t>
  </si>
  <si>
    <t>Quarter 2 Dollars</t>
  </si>
  <si>
    <t>Quarter 3 Dollars</t>
  </si>
  <si>
    <t>Quarter 4 Dollars</t>
  </si>
  <si>
    <t>Quarter 1 Units</t>
  </si>
  <si>
    <t>Quarter 2 Units</t>
  </si>
  <si>
    <t>Quarter 3 Units</t>
  </si>
  <si>
    <t>Quarter 4 Units</t>
  </si>
  <si>
    <t>NOTE - All Budgeted Amounts on the Quarterly Report are Estimates</t>
  </si>
  <si>
    <t>Authorized</t>
  </si>
  <si>
    <t>Dollars</t>
  </si>
  <si>
    <t>Percent of Budgeted Dollars Spent (negative amount indicates the consumer has overspent):</t>
  </si>
  <si>
    <t>Dollars Remaining (negative indicates the consumer has overspent):</t>
  </si>
  <si>
    <t>Phone Number (with Area Code)</t>
  </si>
  <si>
    <t>CERTIFICATION:  By signature below I certify that the numbers entered into this quarterly report are accurate as reported to me.</t>
  </si>
  <si>
    <t>F.U.T.A. Max Wage:</t>
  </si>
  <si>
    <t>F.U.T.A.:</t>
  </si>
  <si>
    <t>Taxable Wage and Compensation Validation</t>
  </si>
  <si>
    <t>S.U.T.A. Max Wage:</t>
  </si>
  <si>
    <t>Change in Number of Authorized Units for Hourly Services</t>
  </si>
  <si>
    <t>Use of Respite Services</t>
  </si>
  <si>
    <t>Consumer's Address:</t>
  </si>
  <si>
    <t>Consumer's City, State, Zip Code:</t>
  </si>
  <si>
    <t>Consumer's Telephone Number:</t>
  </si>
  <si>
    <t>Yes</t>
  </si>
  <si>
    <t>No</t>
  </si>
  <si>
    <t>Employer (Consumer or Legally Authorized Representative)</t>
  </si>
  <si>
    <t>Service</t>
  </si>
  <si>
    <t>Rate</t>
  </si>
  <si>
    <t>Total Annual CDS Budget</t>
  </si>
  <si>
    <t>Total  Annual CDS Budget:</t>
  </si>
  <si>
    <t>Estimated Employer Support Services Costs</t>
  </si>
  <si>
    <t>Total Estimated Employer Support Services Costs:</t>
  </si>
  <si>
    <r>
      <t>Maximum</t>
    </r>
    <r>
      <rPr>
        <sz val="10"/>
        <rFont val="Arial"/>
        <family val="2"/>
      </rPr>
      <t xml:space="preserve"> Amount Available for Employer Support Services Costs:</t>
    </r>
  </si>
  <si>
    <t>Weeks Employed</t>
  </si>
  <si>
    <t>Do the Total Employee Compensation Costs Fall Within the Required Parameters for Employee Compensation?</t>
  </si>
  <si>
    <t>Amount Available for Employee Compensation Costs:</t>
  </si>
  <si>
    <t>Non-Taxable Employee Compensation Costs</t>
  </si>
  <si>
    <t>Complete the entire Workbook for each Consumer at the following times (and when required by program policy):</t>
  </si>
  <si>
    <t>CERTIFICATION:  By signature below I acknowledge that all calculations must fall within the allowable budget, and that all budget calculations are VALID, as indicated above. I acknowledge these budget calculations are not exact, and may need adjustment throughout the budget period. I also acknowledge receipt of a copy of the CDS Budget.  I agree to remain within the boundaries of the budget set forth.  I understand that failure to follow this budget may result in removal from the CDS Option and I accept personal liability for expenses that may be incurred due to my failure to follow the budget or program requirements.  The budget does not imply eligibility for the entire budget period.</t>
  </si>
  <si>
    <t>Total Tax:</t>
  </si>
  <si>
    <t>Submit a copy of the current Budget Workbook to the appropriate Case Manager/Service Coordinator initially, annually, and as required by program policy.</t>
  </si>
  <si>
    <t>DR's Name:</t>
  </si>
  <si>
    <t>LAR's Name:</t>
  </si>
  <si>
    <t>Consumer Information &amp; Budget Approval</t>
  </si>
  <si>
    <t>Authorized Units and Budget Calculations</t>
  </si>
  <si>
    <t>Taxable Wage and Compensation Costs</t>
  </si>
  <si>
    <t>Employee Hours, Pay Rates and Other Compensation</t>
  </si>
  <si>
    <t>Employee Name</t>
  </si>
  <si>
    <t>Minimum Employee Compensation %</t>
  </si>
  <si>
    <t>NOTE - The consumer must not develop a regular employee schedule that contains fewer than or more than the weekly authorized units.</t>
  </si>
  <si>
    <t>Employee Compensation</t>
  </si>
  <si>
    <t>Annual Dollars Budgeted for Employee Compensation:</t>
  </si>
  <si>
    <t>Minimum Dollars Required for Employee Compensation:</t>
  </si>
  <si>
    <t>Employee Compensation Totals (Dollars):</t>
  </si>
  <si>
    <t>Employee Compensation Totals (Units):</t>
  </si>
  <si>
    <t>Remaining Units</t>
  </si>
  <si>
    <r>
      <t xml:space="preserve">Primary Home Care
</t>
    </r>
    <r>
      <rPr>
        <sz val="12"/>
        <rFont val="Arial"/>
        <family val="2"/>
      </rPr>
      <t>Consumer Directed Services Budget</t>
    </r>
  </si>
  <si>
    <t>Region:</t>
  </si>
  <si>
    <t>Region 1</t>
  </si>
  <si>
    <t>Region 2</t>
  </si>
  <si>
    <t>Region 3</t>
  </si>
  <si>
    <t>Region 4</t>
  </si>
  <si>
    <t>Region 5</t>
  </si>
  <si>
    <t>Region 6</t>
  </si>
  <si>
    <t>Region 7</t>
  </si>
  <si>
    <t>Region 8</t>
  </si>
  <si>
    <t>Region 9</t>
  </si>
  <si>
    <t>Region 10</t>
  </si>
  <si>
    <t>Region 11</t>
  </si>
  <si>
    <t>Priority</t>
  </si>
  <si>
    <t>Non-Priority</t>
  </si>
  <si>
    <t>Change in Employee</t>
  </si>
  <si>
    <t>Change in Number of Hours Employee Works, Rate of Pay, Bonus, or Benefits</t>
  </si>
  <si>
    <t xml:space="preserve">Change in Employee Pay Rate or Benefits </t>
  </si>
  <si>
    <t>Does the Consumer Have a  Designated Representative (DR) or Legally Authorized Representative (LAR)?</t>
  </si>
  <si>
    <t>Designated Representative (If Applicable)</t>
  </si>
  <si>
    <t>Minimum Amount for Employee Compensation Costs met?</t>
  </si>
  <si>
    <t>Weekly Authorized PAS Hours</t>
  </si>
  <si>
    <t>Total PAS Dollars</t>
  </si>
  <si>
    <t>Employer Support Services &amp; Non-Taxable Costs</t>
  </si>
  <si>
    <t>Taxable and Non-Taxable Employee Compensation</t>
  </si>
  <si>
    <t>THIS PAGE IS NOT CONSIDERED PART OF CLIENT BUDGET</t>
  </si>
  <si>
    <t>TAXABLE EMPLOYEE COMPENSATION</t>
  </si>
  <si>
    <t>SALARIES/WAGES</t>
  </si>
  <si>
    <t>MILEAGE (MAXIMUM IS 48.5¢ PER MILE)</t>
  </si>
  <si>
    <t>(Includes Employee-Paid Payroll Taxes:)</t>
  </si>
  <si>
    <t>(Not Directly Related to Client Care)</t>
  </si>
  <si>
    <t>Regular Time</t>
  </si>
  <si>
    <t>Communiting Costs &amp; Assistance</t>
  </si>
  <si>
    <t>Bonus</t>
  </si>
  <si>
    <t>Paid Vacation Leave</t>
  </si>
  <si>
    <t>Paid Sick Leave</t>
  </si>
  <si>
    <t>Paid Other Leave (Jury Duty, Funeral, etc.)</t>
  </si>
  <si>
    <t>NON-TAXABLE EMPLOYEE COMPENSATION</t>
  </si>
  <si>
    <t>EMPLOYEE BENEFITS/INSURANCE</t>
  </si>
  <si>
    <t>Insurance Premiums and Paid Claims,</t>
  </si>
  <si>
    <t>(Use of Employee's Personal Car Directly Related</t>
  </si>
  <si>
    <t xml:space="preserve">     Including Health/Medical/Dental/Disability</t>
  </si>
  <si>
    <t>Related to Client Care)</t>
  </si>
  <si>
    <t>Life Insurance Premiums</t>
  </si>
  <si>
    <t>Client Appointments</t>
  </si>
  <si>
    <t>Employer-Paid Contributions to:</t>
  </si>
  <si>
    <t>Shopping</t>
  </si>
  <si>
    <t xml:space="preserve">     Deferred Compensation Plans</t>
  </si>
  <si>
    <t>Escort</t>
  </si>
  <si>
    <t xml:space="preserve">     Retirement &amp; Pension Plans</t>
  </si>
  <si>
    <t xml:space="preserve">     Child Day Care</t>
  </si>
  <si>
    <t>WORKERS' COMPENSATION COSTS</t>
  </si>
  <si>
    <t xml:space="preserve">     Accrued Leave</t>
  </si>
  <si>
    <t>Premium Costs</t>
  </si>
  <si>
    <t>Paid Claims</t>
  </si>
  <si>
    <t>PAYROLL TAXES  (EMPLOYER-PAID)</t>
  </si>
  <si>
    <t xml:space="preserve">Other Premium/Claims for Employee </t>
  </si>
  <si>
    <t>FICA</t>
  </si>
  <si>
    <t>Work-Related Injury/Illness Coverage</t>
  </si>
  <si>
    <t>MEDICARE</t>
  </si>
  <si>
    <t>SUTA</t>
  </si>
  <si>
    <t>CONTRACTED SERVICE FEE</t>
  </si>
  <si>
    <t>FUTA</t>
  </si>
  <si>
    <t>(When Contracted With an Agency)</t>
  </si>
  <si>
    <t>Other as applicable</t>
  </si>
  <si>
    <t>Back-Up PAS</t>
  </si>
  <si>
    <t>In-Home Respite</t>
  </si>
  <si>
    <t>Auth Dollars</t>
  </si>
  <si>
    <t>Actual Dollars</t>
  </si>
  <si>
    <t>Employer Support Services</t>
  </si>
  <si>
    <t>Family Member?</t>
  </si>
  <si>
    <t>Exempt all taxes</t>
  </si>
  <si>
    <t>Exempt SUTA and FUTA</t>
  </si>
  <si>
    <t>Family Exemption</t>
  </si>
  <si>
    <t>Not exempt</t>
  </si>
  <si>
    <t>Household exemption eligible</t>
  </si>
  <si>
    <t>Be sure both the Employer (Consumer or Legal Guardian), Designated Representative (if applicable), and the Financial Management Services Agency (FMSA) Representative sign Consumer Information &amp; Budget Approval Page of the workbook, and that the budget Calculations are listed as "VALID".</t>
  </si>
  <si>
    <t>Financial Management Services Agency (FMSA) Representative</t>
  </si>
  <si>
    <t>Financial Management Services Agency (FMSA) Representative Printed Name</t>
  </si>
  <si>
    <t>Financial Management Services Agency (FMSA) Representative Signature</t>
  </si>
  <si>
    <t>Annual Authorized PAS Hours</t>
  </si>
  <si>
    <r>
      <t xml:space="preserve">Primary Home Care
</t>
    </r>
    <r>
      <rPr>
        <sz val="12"/>
        <rFont val="Arial"/>
        <family val="2"/>
      </rPr>
      <t>Consumer Directed Services Budget
Revised February 2022</t>
    </r>
  </si>
  <si>
    <r>
      <t xml:space="preserve">Primary Home Care
</t>
    </r>
    <r>
      <rPr>
        <sz val="12"/>
        <rFont val="Arial"/>
        <family val="2"/>
      </rPr>
      <t>Consumer Directed Services Budget (as of 09/01/2023)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</si>
</sst>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000%"/>
    <numFmt numFmtId="166" formatCode="0.000%"/>
  </numFmts>
  <fonts count="22" x14ac:knownFonts="1">
    <font>
      <sz val="10"/>
      <name val="Arial"/>
    </font>
    <font>
      <b/>
      <sz val="10"/>
      <name val="Arial"/>
      <family val="2"/>
    </font>
    <font>
      <sz val="10"/>
      <name val="Arial"/>
      <family val="2"/>
    </font>
    <font>
      <b/>
      <i/>
      <sz val="10"/>
      <name val="Arial"/>
      <family val="2"/>
    </font>
    <font>
      <b/>
      <i/>
      <sz val="9"/>
      <name val="Arial"/>
      <family val="2"/>
    </font>
    <font>
      <b/>
      <sz val="16"/>
      <name val="Arial"/>
      <family val="2"/>
    </font>
    <font>
      <b/>
      <sz val="12"/>
      <name val="Arial"/>
      <family val="2"/>
    </font>
    <font>
      <sz val="11"/>
      <name val="Arial"/>
      <family val="2"/>
    </font>
    <font>
      <b/>
      <sz val="11"/>
      <name val="Arial"/>
      <family val="2"/>
    </font>
    <font>
      <b/>
      <i/>
      <sz val="14"/>
      <name val="Arial"/>
      <family val="2"/>
    </font>
    <font>
      <b/>
      <u/>
      <sz val="12"/>
      <name val="Arial"/>
      <family val="2"/>
    </font>
    <font>
      <sz val="8"/>
      <name val="Arial"/>
      <family val="2"/>
    </font>
    <font>
      <sz val="12"/>
      <name val="Arial"/>
      <family val="2"/>
    </font>
    <font>
      <sz val="14"/>
      <name val="Arial"/>
      <family val="2"/>
    </font>
    <font>
      <b/>
      <sz val="8"/>
      <name val="Arial"/>
      <family val="2"/>
    </font>
    <font>
      <sz val="9"/>
      <name val="Arial"/>
      <family val="2"/>
    </font>
    <font>
      <b/>
      <sz val="10"/>
      <color indexed="10"/>
      <name val="Arial"/>
      <family val="2"/>
    </font>
    <font>
      <sz val="8"/>
      <name val="Arial"/>
      <family val="2"/>
    </font>
    <font>
      <sz val="11"/>
      <name val="Arial"/>
      <family val="2"/>
    </font>
    <font>
      <i/>
      <sz val="9"/>
      <name val="Arial"/>
      <family val="2"/>
    </font>
    <font>
      <i/>
      <sz val="10"/>
      <name val="Arial"/>
      <family val="2"/>
    </font>
    <font>
      <b/>
      <sz val="10"/>
      <color rgb="FFFF0000"/>
      <name val="Arial"/>
      <family val="2"/>
    </font>
  </fonts>
  <fills count="8">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lightUp">
        <bgColor indexed="9"/>
      </patternFill>
    </fill>
    <fill>
      <patternFill patternType="solid">
        <fgColor indexed="65"/>
        <bgColor indexed="64"/>
      </patternFill>
    </fill>
    <fill>
      <patternFill patternType="solid">
        <fgColor indexed="42"/>
        <bgColor indexed="64"/>
      </patternFill>
    </fill>
    <fill>
      <patternFill patternType="solid">
        <fgColor rgb="FFCCFFFF"/>
        <bgColor indexed="64"/>
      </patternFill>
    </fill>
  </fills>
  <borders count="107">
    <border>
      <left/>
      <right/>
      <top/>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DashDot">
        <color indexed="64"/>
      </left>
      <right style="mediumDashDot">
        <color indexed="64"/>
      </right>
      <top style="mediumDashDot">
        <color indexed="64"/>
      </top>
      <bottom style="mediumDashDot">
        <color indexed="64"/>
      </bottom>
      <diagonal/>
    </border>
    <border>
      <left style="medium">
        <color indexed="64"/>
      </left>
      <right style="thin">
        <color indexed="64"/>
      </right>
      <top style="mediumDashDot">
        <color indexed="64"/>
      </top>
      <bottom style="mediumDashDot">
        <color indexed="64"/>
      </bottom>
      <diagonal/>
    </border>
    <border>
      <left style="medium">
        <color indexed="64"/>
      </left>
      <right style="thin">
        <color indexed="64"/>
      </right>
      <top style="mediumDashDot">
        <color indexed="64"/>
      </top>
      <bottom/>
      <diagonal/>
    </border>
    <border>
      <left style="medium">
        <color indexed="64"/>
      </left>
      <right style="thin">
        <color indexed="64"/>
      </right>
      <top/>
      <bottom style="mediumDashDot">
        <color indexed="64"/>
      </bottom>
      <diagonal/>
    </border>
    <border>
      <left style="medium">
        <color indexed="64"/>
      </left>
      <right style="thin">
        <color indexed="64"/>
      </right>
      <top style="medium">
        <color indexed="64"/>
      </top>
      <bottom style="mediumDashDot">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DashDot">
        <color indexed="64"/>
      </left>
      <right style="thin">
        <color indexed="64"/>
      </right>
      <top style="mediumDashDot">
        <color indexed="64"/>
      </top>
      <bottom style="thin">
        <color indexed="64"/>
      </bottom>
      <diagonal/>
    </border>
    <border>
      <left style="mediumDashDot">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DashDot">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style="mediumDashDot">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DashDot">
        <color indexed="64"/>
      </left>
      <right/>
      <top/>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top style="mediumDashDot">
        <color indexed="64"/>
      </top>
      <bottom style="mediumDashDot">
        <color indexed="64"/>
      </bottom>
      <diagonal/>
    </border>
    <border>
      <left/>
      <right style="mediumDashDot">
        <color indexed="64"/>
      </right>
      <top style="mediumDashDot">
        <color indexed="64"/>
      </top>
      <bottom style="mediumDashDot">
        <color indexed="64"/>
      </bottom>
      <diagonal/>
    </border>
    <border>
      <left style="mediumDashDot">
        <color indexed="64"/>
      </left>
      <right style="mediumDashDot">
        <color indexed="64"/>
      </right>
      <top/>
      <bottom style="mediumDashDot">
        <color indexed="64"/>
      </bottom>
      <diagonal/>
    </border>
    <border>
      <left/>
      <right style="mediumDashDot">
        <color indexed="64"/>
      </right>
      <top/>
      <bottom style="mediumDashDot">
        <color indexed="64"/>
      </bottom>
      <diagonal/>
    </border>
    <border>
      <left/>
      <right style="mediumDashDot">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DashDot">
        <color indexed="64"/>
      </bottom>
      <diagonal/>
    </border>
    <border>
      <left/>
      <right style="medium">
        <color indexed="64"/>
      </right>
      <top/>
      <bottom style="mediumDashDot">
        <color indexed="64"/>
      </bottom>
      <diagonal/>
    </border>
    <border>
      <left style="medium">
        <color indexed="64"/>
      </left>
      <right style="thin">
        <color indexed="64"/>
      </right>
      <top style="mediumDashDot">
        <color indexed="64"/>
      </top>
      <bottom style="medium">
        <color indexed="64"/>
      </bottom>
      <diagonal/>
    </border>
    <border>
      <left style="medium">
        <color indexed="64"/>
      </left>
      <right style="mediumDashDot">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style="medium">
        <color indexed="8"/>
      </left>
      <right style="thin">
        <color indexed="64"/>
      </right>
      <top style="medium">
        <color indexed="8"/>
      </top>
      <bottom/>
      <diagonal/>
    </border>
    <border>
      <left/>
      <right/>
      <top style="medium">
        <color indexed="8"/>
      </top>
      <bottom/>
      <diagonal/>
    </border>
    <border>
      <left/>
      <right style="thin">
        <color indexed="64"/>
      </right>
      <top style="medium">
        <color indexed="8"/>
      </top>
      <bottom/>
      <diagonal/>
    </border>
    <border>
      <left/>
      <right style="medium">
        <color indexed="8"/>
      </right>
      <top style="medium">
        <color indexed="8"/>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DashDot">
        <color indexed="64"/>
      </left>
      <right/>
      <top style="mediumDashDot">
        <color indexed="64"/>
      </top>
      <bottom style="mediumDashDot">
        <color indexed="64"/>
      </bottom>
      <diagonal/>
    </border>
    <border>
      <left style="thin">
        <color indexed="64"/>
      </left>
      <right/>
      <top style="medium">
        <color indexed="64"/>
      </top>
      <bottom style="mediumDashDot">
        <color indexed="64"/>
      </bottom>
      <diagonal/>
    </border>
    <border>
      <left style="thin">
        <color indexed="64"/>
      </left>
      <right/>
      <top style="mediumDashDot">
        <color indexed="64"/>
      </top>
      <bottom/>
      <diagonal/>
    </border>
    <border>
      <left/>
      <right style="medium">
        <color indexed="64"/>
      </right>
      <top style="mediumDashDot">
        <color indexed="64"/>
      </top>
      <bottom/>
      <diagonal/>
    </border>
    <border>
      <left style="thin">
        <color indexed="64"/>
      </left>
      <right/>
      <top style="mediumDashDot">
        <color indexed="64"/>
      </top>
      <bottom style="mediumDashDot">
        <color indexed="64"/>
      </bottom>
      <diagonal/>
    </border>
    <border>
      <left/>
      <right style="medium">
        <color indexed="64"/>
      </right>
      <top style="mediumDashDot">
        <color indexed="64"/>
      </top>
      <bottom style="mediumDashDot">
        <color indexed="64"/>
      </bottom>
      <diagonal/>
    </border>
    <border>
      <left style="thin">
        <color indexed="64"/>
      </left>
      <right/>
      <top style="mediumDashDot">
        <color indexed="64"/>
      </top>
      <bottom style="medium">
        <color indexed="64"/>
      </bottom>
      <diagonal/>
    </border>
    <border>
      <left/>
      <right style="medium">
        <color indexed="64"/>
      </right>
      <top style="mediumDashDot">
        <color indexed="64"/>
      </top>
      <bottom style="medium">
        <color indexed="64"/>
      </bottom>
      <diagonal/>
    </border>
    <border>
      <left/>
      <right style="mediumDashDot">
        <color indexed="64"/>
      </right>
      <top style="medium">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right style="mediumDashDot">
        <color indexed="64"/>
      </right>
      <top/>
      <bottom/>
      <diagonal/>
    </border>
    <border>
      <left style="mediumDashDot">
        <color indexed="64"/>
      </left>
      <right/>
      <top/>
      <bottom style="mediumDashDot">
        <color indexed="64"/>
      </bottom>
      <diagonal/>
    </border>
    <border>
      <left style="medium">
        <color indexed="64"/>
      </left>
      <right/>
      <top style="mediumDashDot">
        <color indexed="64"/>
      </top>
      <bottom style="medium">
        <color indexed="64"/>
      </bottom>
      <diagonal/>
    </border>
    <border>
      <left/>
      <right/>
      <top style="mediumDashDot">
        <color indexed="64"/>
      </top>
      <bottom style="medium">
        <color indexed="64"/>
      </bottom>
      <diagonal/>
    </border>
    <border>
      <left/>
      <right style="mediumDashDot">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DashDot">
        <color indexed="64"/>
      </top>
      <bottom style="thin">
        <color indexed="64"/>
      </bottom>
      <diagonal/>
    </border>
    <border>
      <left/>
      <right/>
      <top style="mediumDashDot">
        <color indexed="64"/>
      </top>
      <bottom style="thin">
        <color indexed="64"/>
      </bottom>
      <diagonal/>
    </border>
    <border>
      <left/>
      <right style="mediumDashDot">
        <color indexed="64"/>
      </right>
      <top style="mediumDashDot">
        <color indexed="64"/>
      </top>
      <bottom style="thin">
        <color indexed="64"/>
      </bottom>
      <diagonal/>
    </border>
    <border>
      <left/>
      <right style="thin">
        <color indexed="64"/>
      </right>
      <top/>
      <bottom/>
      <diagonal/>
    </border>
    <border>
      <left style="thin">
        <color indexed="64"/>
      </left>
      <right/>
      <top style="thin">
        <color indexed="64"/>
      </top>
      <bottom style="mediumDashDot">
        <color indexed="64"/>
      </bottom>
      <diagonal/>
    </border>
    <border>
      <left/>
      <right/>
      <top style="thin">
        <color indexed="64"/>
      </top>
      <bottom style="mediumDashDot">
        <color indexed="64"/>
      </bottom>
      <diagonal/>
    </border>
    <border>
      <left/>
      <right style="medium">
        <color indexed="64"/>
      </right>
      <top style="thin">
        <color indexed="64"/>
      </top>
      <bottom style="mediumDashDot">
        <color indexed="64"/>
      </bottom>
      <diagonal/>
    </border>
    <border>
      <left style="medium">
        <color indexed="64"/>
      </left>
      <right/>
      <top style="mediumDashDot">
        <color indexed="64"/>
      </top>
      <bottom style="thin">
        <color indexed="64"/>
      </bottom>
      <diagonal/>
    </border>
    <border>
      <left/>
      <right style="thin">
        <color indexed="64"/>
      </right>
      <top style="mediumDashDot">
        <color indexed="64"/>
      </top>
      <bottom style="thin">
        <color indexed="64"/>
      </bottom>
      <diagonal/>
    </border>
    <border>
      <left style="medium">
        <color indexed="64"/>
      </left>
      <right/>
      <top style="thin">
        <color indexed="64"/>
      </top>
      <bottom style="mediumDashDot">
        <color indexed="64"/>
      </bottom>
      <diagonal/>
    </border>
    <border>
      <left/>
      <right style="thin">
        <color indexed="64"/>
      </right>
      <top style="thin">
        <color indexed="64"/>
      </top>
      <bottom style="mediumDashDot">
        <color indexed="64"/>
      </bottom>
      <diagonal/>
    </border>
    <border>
      <left style="mediumDashDot">
        <color indexed="64"/>
      </left>
      <right/>
      <top style="mediumDashDot">
        <color indexed="64"/>
      </top>
      <bottom style="thin">
        <color indexed="64"/>
      </bottom>
      <diagonal/>
    </border>
    <border>
      <left/>
      <right style="mediumDashDot">
        <color indexed="64"/>
      </right>
      <top style="thin">
        <color indexed="64"/>
      </top>
      <bottom style="mediumDashDot">
        <color indexed="64"/>
      </bottom>
      <diagonal/>
    </border>
    <border>
      <left style="medium">
        <color indexed="64"/>
      </left>
      <right/>
      <top/>
      <bottom style="thin">
        <color indexed="64"/>
      </bottom>
      <diagonal/>
    </border>
    <border>
      <left style="mediumDashDot">
        <color indexed="64"/>
      </left>
      <right/>
      <top style="thin">
        <color indexed="64"/>
      </top>
      <bottom style="mediumDashDot">
        <color indexed="64"/>
      </bottom>
      <diagonal/>
    </border>
    <border>
      <left style="mediumDashDot">
        <color indexed="64"/>
      </left>
      <right/>
      <top style="mediumDashDot">
        <color indexed="64"/>
      </top>
      <bottom style="medium">
        <color indexed="64"/>
      </bottom>
      <diagonal/>
    </border>
    <border>
      <left/>
      <right style="mediumDashDot">
        <color indexed="8"/>
      </right>
      <top style="mediumDashDot">
        <color indexed="64"/>
      </top>
      <bottom style="medium">
        <color indexed="64"/>
      </bottom>
      <diagonal/>
    </border>
    <border>
      <left/>
      <right style="medium">
        <color indexed="8"/>
      </right>
      <top/>
      <bottom style="medium">
        <color indexed="64"/>
      </bottom>
      <diagonal/>
    </border>
    <border>
      <left/>
      <right style="mediumDashDot">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mediumDashDot">
        <color indexed="64"/>
      </right>
      <top style="thin">
        <color indexed="64"/>
      </top>
      <bottom/>
      <diagonal/>
    </border>
    <border>
      <left style="mediumDashDot">
        <color indexed="64"/>
      </left>
      <right/>
      <top/>
      <bottom style="medium">
        <color indexed="64"/>
      </bottom>
      <diagonal/>
    </border>
    <border>
      <left style="mediumDashDot">
        <color indexed="64"/>
      </left>
      <right style="mediumDashDot">
        <color indexed="64"/>
      </right>
      <top style="mediumDashDot">
        <color indexed="64"/>
      </top>
      <bottom/>
      <diagonal/>
    </border>
    <border>
      <left style="mediumDashDot">
        <color indexed="64"/>
      </left>
      <right style="mediumDashDot">
        <color indexed="64"/>
      </right>
      <top/>
      <bottom style="medium">
        <color indexed="64"/>
      </bottom>
      <diagonal/>
    </border>
  </borders>
  <cellStyleXfs count="1">
    <xf numFmtId="0" fontId="0" fillId="0" borderId="0"/>
  </cellStyleXfs>
  <cellXfs count="482">
    <xf numFmtId="0" fontId="0" fillId="0" borderId="0" xfId="0"/>
    <xf numFmtId="0" fontId="0" fillId="0" borderId="0" xfId="0" applyProtection="1"/>
    <xf numFmtId="0" fontId="5" fillId="0" borderId="0" xfId="0" applyFont="1" applyAlignment="1" applyProtection="1">
      <alignment horizontal="center"/>
    </xf>
    <xf numFmtId="0" fontId="6" fillId="0" borderId="0" xfId="0" applyFont="1" applyAlignment="1" applyProtection="1">
      <alignment horizontal="center"/>
    </xf>
    <xf numFmtId="0" fontId="0" fillId="0" borderId="0" xfId="0" applyBorder="1" applyProtection="1"/>
    <xf numFmtId="0" fontId="0" fillId="0" borderId="0" xfId="0" applyBorder="1" applyAlignment="1" applyProtection="1">
      <alignment horizontal="right"/>
    </xf>
    <xf numFmtId="0" fontId="0" fillId="0" borderId="0" xfId="0" applyFill="1" applyBorder="1" applyAlignment="1" applyProtection="1">
      <alignment horizontal="left"/>
    </xf>
    <xf numFmtId="0" fontId="0" fillId="0" borderId="0" xfId="0" applyBorder="1" applyAlignment="1" applyProtection="1">
      <alignment horizontal="left"/>
    </xf>
    <xf numFmtId="0" fontId="0" fillId="0" borderId="0" xfId="0" applyFill="1" applyBorder="1" applyProtection="1"/>
    <xf numFmtId="0" fontId="6" fillId="0" borderId="1" xfId="0" applyFont="1" applyFill="1" applyBorder="1" applyAlignment="1" applyProtection="1">
      <alignment horizontal="right"/>
    </xf>
    <xf numFmtId="0" fontId="0" fillId="0" borderId="2" xfId="0" applyBorder="1" applyProtection="1"/>
    <xf numFmtId="0" fontId="2" fillId="0" borderId="0" xfId="0" applyFont="1" applyProtection="1"/>
    <xf numFmtId="0" fontId="2" fillId="0" borderId="0" xfId="0" applyFont="1" applyBorder="1" applyProtection="1"/>
    <xf numFmtId="0" fontId="2" fillId="0" borderId="0" xfId="0" applyFont="1" applyBorder="1" applyAlignment="1" applyProtection="1">
      <alignment horizontal="right"/>
    </xf>
    <xf numFmtId="0" fontId="1" fillId="0" borderId="0" xfId="0" applyFont="1" applyProtection="1"/>
    <xf numFmtId="0" fontId="3" fillId="0" borderId="0" xfId="0" applyFont="1" applyProtection="1"/>
    <xf numFmtId="0" fontId="4" fillId="0" borderId="0" xfId="0" applyFont="1" applyProtection="1"/>
    <xf numFmtId="0" fontId="2" fillId="0" borderId="0" xfId="0" applyFont="1" applyAlignment="1" applyProtection="1">
      <alignment wrapText="1"/>
    </xf>
    <xf numFmtId="164" fontId="0" fillId="0" borderId="0" xfId="0" applyNumberFormat="1" applyAlignment="1" applyProtection="1">
      <alignment horizontal="center"/>
    </xf>
    <xf numFmtId="0" fontId="3" fillId="0" borderId="0" xfId="0" applyFont="1" applyBorder="1" applyAlignment="1" applyProtection="1">
      <alignment horizontal="center" wrapText="1"/>
    </xf>
    <xf numFmtId="0" fontId="8" fillId="0" borderId="0" xfId="0" applyFont="1" applyAlignment="1" applyProtection="1">
      <alignment horizontal="center"/>
    </xf>
    <xf numFmtId="0" fontId="8" fillId="0" borderId="2" xfId="0" applyFont="1" applyBorder="1" applyAlignment="1" applyProtection="1">
      <alignment horizontal="center"/>
    </xf>
    <xf numFmtId="0" fontId="7" fillId="0" borderId="0" xfId="0" applyFont="1" applyAlignment="1" applyProtection="1">
      <alignment horizontal="center"/>
    </xf>
    <xf numFmtId="0" fontId="7" fillId="0" borderId="0" xfId="0" applyFont="1" applyAlignment="1" applyProtection="1">
      <alignment horizontal="right"/>
    </xf>
    <xf numFmtId="14" fontId="8" fillId="0" borderId="0" xfId="0" applyNumberFormat="1" applyFont="1" applyBorder="1" applyAlignment="1" applyProtection="1">
      <alignment horizontal="center"/>
    </xf>
    <xf numFmtId="0" fontId="0" fillId="0" borderId="3" xfId="0" applyBorder="1" applyProtection="1"/>
    <xf numFmtId="0" fontId="0" fillId="0" borderId="0" xfId="0" applyAlignment="1" applyProtection="1">
      <alignment horizontal="right"/>
    </xf>
    <xf numFmtId="0" fontId="8" fillId="0" borderId="0" xfId="0" applyFont="1" applyBorder="1" applyAlignment="1" applyProtection="1">
      <alignment horizontal="center"/>
    </xf>
    <xf numFmtId="0" fontId="7" fillId="0" borderId="1" xfId="0" applyFont="1" applyBorder="1" applyAlignment="1" applyProtection="1">
      <alignment horizontal="center"/>
    </xf>
    <xf numFmtId="0" fontId="7" fillId="0" borderId="0" xfId="0" applyFont="1" applyBorder="1" applyAlignment="1" applyProtection="1">
      <alignment horizontal="center"/>
    </xf>
    <xf numFmtId="164" fontId="0" fillId="0" borderId="0" xfId="0" applyNumberFormat="1" applyBorder="1" applyProtection="1"/>
    <xf numFmtId="164" fontId="1" fillId="0" borderId="0" xfId="0" applyNumberFormat="1" applyFont="1" applyFill="1" applyBorder="1" applyProtection="1"/>
    <xf numFmtId="0" fontId="1" fillId="0" borderId="0" xfId="0" applyFont="1" applyFill="1" applyBorder="1" applyProtection="1"/>
    <xf numFmtId="164" fontId="3" fillId="0" borderId="0" xfId="0" applyNumberFormat="1" applyFont="1" applyFill="1" applyBorder="1" applyProtection="1"/>
    <xf numFmtId="14" fontId="6" fillId="2" borderId="4" xfId="0" applyNumberFormat="1" applyFont="1" applyFill="1" applyBorder="1" applyAlignment="1" applyProtection="1">
      <alignment horizontal="center"/>
      <protection locked="0"/>
    </xf>
    <xf numFmtId="0" fontId="6" fillId="2" borderId="4" xfId="0" applyFont="1" applyFill="1" applyBorder="1" applyAlignment="1" applyProtection="1">
      <alignment horizontal="center"/>
      <protection locked="0"/>
    </xf>
    <xf numFmtId="14" fontId="8" fillId="0" borderId="2" xfId="0" applyNumberFormat="1" applyFont="1" applyBorder="1" applyAlignment="1" applyProtection="1">
      <alignment horizontal="center"/>
    </xf>
    <xf numFmtId="0" fontId="2" fillId="0" borderId="0" xfId="0" applyFont="1" applyFill="1" applyBorder="1" applyAlignment="1" applyProtection="1">
      <alignment horizontal="right"/>
    </xf>
    <xf numFmtId="0" fontId="6" fillId="0" borderId="0" xfId="0" applyFont="1" applyAlignment="1">
      <alignment horizont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0" fillId="0" borderId="7" xfId="0" applyBorder="1" applyAlignment="1">
      <alignment horizontal="center" vertical="center"/>
    </xf>
    <xf numFmtId="0" fontId="0" fillId="0" borderId="0" xfId="0" applyAlignment="1">
      <alignment wrapText="1"/>
    </xf>
    <xf numFmtId="0" fontId="1" fillId="0" borderId="8" xfId="0" applyFont="1" applyBorder="1" applyAlignment="1">
      <alignment horizontal="center" vertical="center" wrapText="1"/>
    </xf>
    <xf numFmtId="164" fontId="6" fillId="0" borderId="9" xfId="0" applyNumberFormat="1" applyFont="1" applyBorder="1" applyAlignment="1" applyProtection="1">
      <alignment horizontal="right"/>
    </xf>
    <xf numFmtId="0" fontId="12" fillId="0" borderId="0" xfId="0" applyFont="1" applyProtection="1"/>
    <xf numFmtId="0" fontId="6" fillId="0" borderId="0" xfId="0" applyFont="1" applyFill="1" applyBorder="1" applyAlignment="1" applyProtection="1">
      <alignment horizontal="center"/>
    </xf>
    <xf numFmtId="0" fontId="11" fillId="0" borderId="0" xfId="0" applyFont="1" applyBorder="1" applyProtection="1"/>
    <xf numFmtId="0" fontId="0" fillId="0" borderId="1" xfId="0" applyBorder="1" applyProtection="1"/>
    <xf numFmtId="164" fontId="6" fillId="0" borderId="10" xfId="0" applyNumberFormat="1" applyFont="1" applyBorder="1" applyAlignment="1" applyProtection="1">
      <alignment horizontal="right"/>
    </xf>
    <xf numFmtId="164" fontId="6" fillId="0" borderId="10" xfId="0" applyNumberFormat="1" applyFont="1" applyBorder="1" applyProtection="1"/>
    <xf numFmtId="164" fontId="0" fillId="2" borderId="11" xfId="0" applyNumberFormat="1" applyFill="1" applyBorder="1" applyProtection="1">
      <protection locked="0"/>
    </xf>
    <xf numFmtId="164" fontId="0" fillId="2" borderId="12" xfId="0" applyNumberFormat="1" applyFill="1" applyBorder="1" applyProtection="1">
      <protection locked="0"/>
    </xf>
    <xf numFmtId="0" fontId="0" fillId="0" borderId="13" xfId="0" applyBorder="1" applyAlignment="1" applyProtection="1">
      <alignment horizontal="right"/>
    </xf>
    <xf numFmtId="164" fontId="0" fillId="2" borderId="12" xfId="0" applyNumberFormat="1" applyFill="1" applyBorder="1" applyAlignment="1" applyProtection="1">
      <alignment horizontal="right"/>
      <protection locked="0"/>
    </xf>
    <xf numFmtId="164" fontId="0" fillId="2" borderId="14" xfId="0" applyNumberFormat="1" applyFill="1" applyBorder="1" applyAlignment="1" applyProtection="1">
      <alignment horizontal="right"/>
      <protection locked="0"/>
    </xf>
    <xf numFmtId="164" fontId="0" fillId="2" borderId="15" xfId="0" applyNumberFormat="1" applyFill="1" applyBorder="1" applyAlignment="1" applyProtection="1">
      <alignment horizontal="right"/>
      <protection locked="0"/>
    </xf>
    <xf numFmtId="0" fontId="12" fillId="0" borderId="0" xfId="0" applyFont="1" applyAlignment="1">
      <alignment horizontal="center"/>
    </xf>
    <xf numFmtId="0" fontId="0" fillId="0" borderId="0" xfId="0" applyAlignment="1" applyProtection="1">
      <alignment wrapText="1"/>
    </xf>
    <xf numFmtId="0" fontId="5" fillId="0" borderId="0" xfId="0" applyFont="1" applyAlignment="1" applyProtection="1">
      <alignment horizontal="center" wrapText="1"/>
    </xf>
    <xf numFmtId="0" fontId="1" fillId="0" borderId="0" xfId="0" applyFont="1" applyBorder="1" applyAlignment="1">
      <alignment horizontal="center" vertical="center"/>
    </xf>
    <xf numFmtId="0" fontId="1" fillId="0" borderId="0" xfId="0" applyFont="1" applyBorder="1" applyAlignment="1">
      <alignment wrapText="1"/>
    </xf>
    <xf numFmtId="0" fontId="6" fillId="0" borderId="0" xfId="0" applyFont="1" applyFill="1" applyBorder="1" applyProtection="1"/>
    <xf numFmtId="0" fontId="6" fillId="0" borderId="0" xfId="0" applyFont="1" applyBorder="1" applyProtection="1"/>
    <xf numFmtId="0" fontId="0" fillId="0" borderId="0" xfId="0" applyFill="1" applyProtection="1"/>
    <xf numFmtId="0" fontId="0" fillId="0" borderId="0" xfId="0" applyFill="1" applyAlignment="1" applyProtection="1">
      <alignment horizontal="right"/>
    </xf>
    <xf numFmtId="49" fontId="0" fillId="0" borderId="0" xfId="0" applyNumberFormat="1" applyFill="1" applyAlignment="1" applyProtection="1"/>
    <xf numFmtId="164" fontId="6" fillId="0" borderId="16" xfId="0" applyNumberFormat="1" applyFont="1" applyBorder="1" applyAlignment="1" applyProtection="1"/>
    <xf numFmtId="164" fontId="2" fillId="0" borderId="0" xfId="0" applyNumberFormat="1" applyFont="1" applyFill="1" applyBorder="1" applyProtection="1"/>
    <xf numFmtId="165" fontId="2" fillId="0" borderId="0" xfId="0" applyNumberFormat="1" applyFont="1" applyFill="1" applyBorder="1" applyProtection="1"/>
    <xf numFmtId="165" fontId="2" fillId="0" borderId="0" xfId="0" applyNumberFormat="1" applyFont="1" applyFill="1" applyBorder="1" applyAlignment="1" applyProtection="1">
      <alignment horizontal="right"/>
    </xf>
    <xf numFmtId="0" fontId="0" fillId="0" borderId="0" xfId="0" applyFill="1" applyBorder="1" applyAlignment="1" applyProtection="1">
      <alignment horizontal="center" wrapText="1"/>
    </xf>
    <xf numFmtId="0" fontId="6" fillId="0" borderId="0" xfId="0" applyFont="1" applyProtection="1"/>
    <xf numFmtId="0" fontId="0" fillId="0" borderId="0" xfId="0" applyFill="1" applyBorder="1" applyAlignment="1" applyProtection="1">
      <alignment horizontal="right"/>
    </xf>
    <xf numFmtId="2" fontId="0" fillId="2" borderId="4" xfId="0" applyNumberFormat="1" applyFill="1" applyBorder="1" applyProtection="1">
      <protection locked="0"/>
    </xf>
    <xf numFmtId="164" fontId="0" fillId="0" borderId="17" xfId="0" applyNumberFormat="1" applyBorder="1" applyProtection="1"/>
    <xf numFmtId="0" fontId="0" fillId="0" borderId="0" xfId="0" applyAlignment="1" applyProtection="1">
      <alignment horizontal="left"/>
    </xf>
    <xf numFmtId="1" fontId="0" fillId="0" borderId="0" xfId="0" applyNumberFormat="1" applyProtection="1"/>
    <xf numFmtId="2" fontId="0" fillId="0" borderId="0" xfId="0" applyNumberFormat="1" applyProtection="1"/>
    <xf numFmtId="164" fontId="0" fillId="0" borderId="0" xfId="0" applyNumberFormat="1" applyProtection="1"/>
    <xf numFmtId="164" fontId="2" fillId="0" borderId="18" xfId="0" applyNumberFormat="1" applyFont="1" applyFill="1" applyBorder="1" applyAlignment="1" applyProtection="1">
      <alignment horizontal="left"/>
    </xf>
    <xf numFmtId="4" fontId="0" fillId="0" borderId="0" xfId="0" applyNumberFormat="1" applyFill="1" applyAlignment="1" applyProtection="1"/>
    <xf numFmtId="164" fontId="2" fillId="0" borderId="19" xfId="0" applyNumberFormat="1" applyFont="1" applyFill="1" applyBorder="1" applyAlignment="1" applyProtection="1">
      <alignment horizontal="center"/>
    </xf>
    <xf numFmtId="0" fontId="9" fillId="0" borderId="20" xfId="0" applyFont="1" applyBorder="1" applyAlignment="1" applyProtection="1">
      <alignment horizontal="center"/>
    </xf>
    <xf numFmtId="0" fontId="9" fillId="0" borderId="1" xfId="0" applyFont="1" applyBorder="1" applyAlignment="1" applyProtection="1">
      <alignment horizontal="center"/>
    </xf>
    <xf numFmtId="0" fontId="9" fillId="0" borderId="18" xfId="0" applyFont="1" applyBorder="1" applyAlignment="1" applyProtection="1">
      <alignment horizontal="center"/>
    </xf>
    <xf numFmtId="0" fontId="0" fillId="0" borderId="16" xfId="0" applyBorder="1" applyProtection="1"/>
    <xf numFmtId="0" fontId="16" fillId="0" borderId="0" xfId="0" applyFont="1" applyBorder="1" applyAlignment="1" applyProtection="1">
      <alignment horizontal="center"/>
    </xf>
    <xf numFmtId="0" fontId="6" fillId="0" borderId="0" xfId="0" applyFont="1" applyFill="1" applyAlignment="1" applyProtection="1">
      <alignment horizontal="right"/>
    </xf>
    <xf numFmtId="0" fontId="7" fillId="0" borderId="20" xfId="0" applyFont="1" applyBorder="1" applyAlignment="1" applyProtection="1">
      <alignment horizontal="right" vertical="center"/>
    </xf>
    <xf numFmtId="164" fontId="7" fillId="0" borderId="18" xfId="0" applyNumberFormat="1" applyFont="1" applyBorder="1" applyAlignment="1" applyProtection="1">
      <alignment horizontal="left"/>
    </xf>
    <xf numFmtId="164" fontId="7" fillId="0" borderId="21" xfId="0" applyNumberFormat="1" applyFont="1" applyBorder="1" applyAlignment="1" applyProtection="1">
      <alignment horizontal="left"/>
    </xf>
    <xf numFmtId="164" fontId="7" fillId="0" borderId="16" xfId="0" applyNumberFormat="1" applyFont="1" applyBorder="1" applyAlignment="1" applyProtection="1">
      <alignment horizontal="left"/>
    </xf>
    <xf numFmtId="0" fontId="7" fillId="0" borderId="0" xfId="0" applyFont="1" applyBorder="1" applyAlignment="1" applyProtection="1">
      <alignment horizontal="right" vertical="center"/>
    </xf>
    <xf numFmtId="164" fontId="7" fillId="0" borderId="0" xfId="0" applyNumberFormat="1" applyFont="1" applyBorder="1" applyAlignment="1" applyProtection="1">
      <alignment horizontal="left"/>
    </xf>
    <xf numFmtId="0" fontId="7" fillId="0" borderId="3" xfId="0" applyFont="1" applyBorder="1" applyProtection="1"/>
    <xf numFmtId="0" fontId="0" fillId="0" borderId="21" xfId="0" applyBorder="1" applyProtection="1"/>
    <xf numFmtId="0" fontId="7" fillId="0" borderId="22" xfId="0" applyFont="1" applyBorder="1" applyAlignment="1" applyProtection="1">
      <alignment horizontal="right"/>
    </xf>
    <xf numFmtId="0" fontId="7" fillId="0" borderId="23" xfId="0" applyFont="1" applyBorder="1" applyAlignment="1" applyProtection="1">
      <alignment horizontal="right"/>
    </xf>
    <xf numFmtId="0" fontId="8" fillId="0" borderId="24" xfId="0" applyFont="1" applyBorder="1" applyAlignment="1" applyProtection="1">
      <alignment horizontal="right"/>
    </xf>
    <xf numFmtId="164" fontId="8" fillId="0" borderId="16" xfId="0" applyNumberFormat="1" applyFont="1" applyFill="1" applyBorder="1" applyProtection="1"/>
    <xf numFmtId="0" fontId="8" fillId="0" borderId="0" xfId="0" applyFont="1" applyBorder="1" applyAlignment="1" applyProtection="1">
      <alignment horizontal="right"/>
    </xf>
    <xf numFmtId="164" fontId="8" fillId="0" borderId="0" xfId="0" applyNumberFormat="1" applyFont="1" applyBorder="1" applyProtection="1"/>
    <xf numFmtId="164" fontId="8" fillId="0" borderId="0" xfId="0" applyNumberFormat="1" applyFont="1" applyFill="1" applyBorder="1" applyProtection="1"/>
    <xf numFmtId="0" fontId="7" fillId="0" borderId="20" xfId="0" applyFont="1" applyBorder="1" applyAlignment="1" applyProtection="1">
      <alignment horizontal="right"/>
    </xf>
    <xf numFmtId="164" fontId="7" fillId="0" borderId="18" xfId="0" applyNumberFormat="1" applyFont="1" applyFill="1" applyBorder="1" applyAlignment="1" applyProtection="1">
      <alignment horizontal="right"/>
    </xf>
    <xf numFmtId="0" fontId="7" fillId="0" borderId="3" xfId="0" applyFont="1" applyBorder="1" applyAlignment="1" applyProtection="1">
      <alignment horizontal="right"/>
    </xf>
    <xf numFmtId="2" fontId="8" fillId="0" borderId="16" xfId="0" applyNumberFormat="1" applyFont="1" applyFill="1" applyBorder="1" applyProtection="1"/>
    <xf numFmtId="166" fontId="8" fillId="0" borderId="25" xfId="0" applyNumberFormat="1" applyFont="1" applyBorder="1" applyAlignment="1" applyProtection="1">
      <alignment horizontal="right"/>
    </xf>
    <xf numFmtId="2" fontId="8" fillId="0" borderId="25" xfId="0" applyNumberFormat="1" applyFont="1" applyBorder="1" applyAlignment="1" applyProtection="1">
      <alignment horizontal="right"/>
    </xf>
    <xf numFmtId="0" fontId="0" fillId="0" borderId="26" xfId="0" applyBorder="1" applyProtection="1"/>
    <xf numFmtId="14" fontId="8" fillId="2" borderId="4" xfId="0" applyNumberFormat="1" applyFont="1" applyFill="1" applyBorder="1" applyAlignment="1" applyProtection="1">
      <alignment horizontal="center"/>
      <protection locked="0"/>
    </xf>
    <xf numFmtId="164" fontId="7" fillId="2" borderId="4" xfId="0" applyNumberFormat="1" applyFont="1" applyFill="1" applyBorder="1" applyAlignment="1" applyProtection="1">
      <alignment horizontal="right"/>
      <protection locked="0"/>
    </xf>
    <xf numFmtId="2" fontId="7" fillId="2" borderId="4" xfId="0" applyNumberFormat="1" applyFont="1" applyFill="1" applyBorder="1" applyAlignment="1" applyProtection="1">
      <alignment horizontal="right"/>
      <protection locked="0"/>
    </xf>
    <xf numFmtId="0" fontId="6" fillId="0" borderId="0" xfId="0" applyFont="1" applyBorder="1" applyAlignment="1" applyProtection="1">
      <alignment horizontal="right"/>
    </xf>
    <xf numFmtId="0" fontId="6" fillId="0" borderId="0" xfId="0" applyFont="1" applyFill="1" applyBorder="1" applyAlignment="1" applyProtection="1">
      <alignment horizontal="center"/>
      <protection locked="0"/>
    </xf>
    <xf numFmtId="0" fontId="6" fillId="0" borderId="0" xfId="0" applyFont="1" applyBorder="1" applyAlignment="1" applyProtection="1">
      <alignment horizontal="center" wrapText="1"/>
    </xf>
    <xf numFmtId="0" fontId="6" fillId="0" borderId="27" xfId="0" applyFont="1" applyFill="1" applyBorder="1" applyAlignment="1" applyProtection="1">
      <alignment horizontal="center"/>
    </xf>
    <xf numFmtId="1" fontId="2" fillId="0" borderId="0" xfId="0" applyNumberFormat="1" applyFont="1" applyFill="1" applyBorder="1" applyProtection="1"/>
    <xf numFmtId="164" fontId="0" fillId="0" borderId="0" xfId="0" applyNumberFormat="1" applyFill="1" applyProtection="1"/>
    <xf numFmtId="164" fontId="6" fillId="0" borderId="9" xfId="0" applyNumberFormat="1" applyFont="1" applyBorder="1" applyProtection="1"/>
    <xf numFmtId="164" fontId="9" fillId="0" borderId="28" xfId="0" applyNumberFormat="1" applyFont="1" applyBorder="1" applyAlignment="1" applyProtection="1">
      <alignment horizontal="center"/>
    </xf>
    <xf numFmtId="10" fontId="0" fillId="0" borderId="0" xfId="0" applyNumberFormat="1" applyFill="1" applyProtection="1"/>
    <xf numFmtId="0" fontId="5" fillId="0" borderId="0" xfId="0" applyFont="1" applyAlignment="1">
      <alignment horizontal="center" vertical="center" wrapText="1"/>
    </xf>
    <xf numFmtId="0" fontId="0" fillId="0" borderId="0" xfId="0" applyBorder="1" applyAlignment="1" applyProtection="1">
      <alignment horizontal="center" wrapText="1"/>
    </xf>
    <xf numFmtId="3" fontId="0" fillId="0" borderId="0" xfId="0" applyNumberFormat="1" applyFill="1" applyProtection="1"/>
    <xf numFmtId="164" fontId="0" fillId="0" borderId="29" xfId="0" applyNumberFormat="1" applyFill="1" applyBorder="1" applyAlignment="1" applyProtection="1">
      <alignment horizontal="center"/>
    </xf>
    <xf numFmtId="0" fontId="9" fillId="0" borderId="0" xfId="0" applyFont="1" applyBorder="1" applyAlignment="1" applyProtection="1">
      <alignment horizontal="center"/>
    </xf>
    <xf numFmtId="164" fontId="6" fillId="0" borderId="0" xfId="0" applyNumberFormat="1" applyFont="1" applyBorder="1" applyAlignment="1" applyProtection="1"/>
    <xf numFmtId="0" fontId="2" fillId="0" borderId="0" xfId="0" applyFont="1" applyBorder="1" applyAlignment="1" applyProtection="1">
      <alignment horizontal="center" wrapText="1"/>
    </xf>
    <xf numFmtId="0" fontId="1" fillId="0" borderId="0" xfId="0" applyFont="1" applyBorder="1" applyAlignment="1" applyProtection="1">
      <alignment horizontal="center"/>
    </xf>
    <xf numFmtId="164" fontId="0" fillId="0" borderId="0" xfId="0" applyNumberFormat="1" applyFill="1" applyBorder="1" applyAlignment="1" applyProtection="1">
      <alignment horizontal="right"/>
    </xf>
    <xf numFmtId="14" fontId="0" fillId="3" borderId="30" xfId="0" applyNumberFormat="1" applyFill="1" applyBorder="1" applyProtection="1">
      <protection locked="0"/>
    </xf>
    <xf numFmtId="14" fontId="0" fillId="3" borderId="4" xfId="0" applyNumberFormat="1" applyFill="1" applyBorder="1" applyProtection="1">
      <protection locked="0"/>
    </xf>
    <xf numFmtId="165" fontId="0" fillId="3" borderId="4" xfId="0" applyNumberFormat="1" applyFill="1" applyBorder="1" applyProtection="1">
      <protection locked="0"/>
    </xf>
    <xf numFmtId="164" fontId="0" fillId="3" borderId="4" xfId="0" applyNumberFormat="1" applyFill="1" applyBorder="1" applyProtection="1">
      <protection locked="0"/>
    </xf>
    <xf numFmtId="0" fontId="0" fillId="3" borderId="31" xfId="0" applyFill="1" applyBorder="1" applyProtection="1">
      <protection locked="0"/>
    </xf>
    <xf numFmtId="164" fontId="0" fillId="3" borderId="32" xfId="0" applyNumberFormat="1" applyFill="1" applyBorder="1" applyProtection="1">
      <protection locked="0"/>
    </xf>
    <xf numFmtId="0" fontId="0" fillId="3" borderId="33" xfId="0" applyFill="1" applyBorder="1" applyProtection="1">
      <protection locked="0"/>
    </xf>
    <xf numFmtId="164" fontId="0" fillId="3" borderId="34" xfId="0" applyNumberFormat="1" applyFill="1" applyBorder="1" applyProtection="1">
      <protection locked="0"/>
    </xf>
    <xf numFmtId="0" fontId="0" fillId="3" borderId="34" xfId="0" applyFill="1" applyBorder="1" applyProtection="1">
      <protection locked="0"/>
    </xf>
    <xf numFmtId="164" fontId="6" fillId="0" borderId="0" xfId="0" applyNumberFormat="1" applyFont="1" applyBorder="1" applyAlignment="1" applyProtection="1">
      <alignment horizontal="right"/>
    </xf>
    <xf numFmtId="164" fontId="0" fillId="2" borderId="14" xfId="0" applyNumberFormat="1" applyFill="1" applyBorder="1" applyProtection="1">
      <protection locked="0"/>
    </xf>
    <xf numFmtId="164" fontId="0" fillId="2" borderId="15" xfId="0" applyNumberFormat="1" applyFill="1" applyBorder="1" applyProtection="1">
      <protection locked="0"/>
    </xf>
    <xf numFmtId="10" fontId="2" fillId="0" borderId="0" xfId="0" applyNumberFormat="1" applyFont="1" applyBorder="1" applyProtection="1"/>
    <xf numFmtId="165" fontId="0" fillId="0" borderId="0" xfId="0" applyNumberFormat="1" applyProtection="1"/>
    <xf numFmtId="0" fontId="18" fillId="0" borderId="35" xfId="0" applyFont="1" applyBorder="1" applyAlignment="1" applyProtection="1">
      <alignment horizontal="right"/>
    </xf>
    <xf numFmtId="0" fontId="18" fillId="0" borderId="36" xfId="0" applyFont="1" applyBorder="1" applyAlignment="1" applyProtection="1">
      <alignment horizontal="right"/>
    </xf>
    <xf numFmtId="0" fontId="18" fillId="0" borderId="37" xfId="0" applyFont="1" applyBorder="1" applyAlignment="1" applyProtection="1">
      <alignment horizontal="right"/>
    </xf>
    <xf numFmtId="2" fontId="8" fillId="0" borderId="0" xfId="0" applyNumberFormat="1" applyFont="1" applyBorder="1" applyProtection="1"/>
    <xf numFmtId="2" fontId="8" fillId="0" borderId="0" xfId="0" applyNumberFormat="1" applyFont="1" applyFill="1" applyBorder="1" applyProtection="1"/>
    <xf numFmtId="0" fontId="0" fillId="0" borderId="3" xfId="0" applyBorder="1" applyAlignment="1" applyProtection="1">
      <alignment horizontal="right"/>
    </xf>
    <xf numFmtId="0" fontId="0" fillId="0" borderId="1" xfId="0" applyBorder="1" applyAlignment="1" applyProtection="1">
      <alignment wrapText="1"/>
    </xf>
    <xf numFmtId="0" fontId="0" fillId="0" borderId="1" xfId="0" applyBorder="1" applyAlignment="1" applyProtection="1">
      <alignment horizontal="center" wrapText="1"/>
    </xf>
    <xf numFmtId="0" fontId="1" fillId="0" borderId="6" xfId="0" applyFont="1" applyFill="1" applyBorder="1" applyAlignment="1">
      <alignment horizontal="center" vertical="center"/>
    </xf>
    <xf numFmtId="0" fontId="0" fillId="0" borderId="0" xfId="0" applyFill="1"/>
    <xf numFmtId="0" fontId="1" fillId="0" borderId="23" xfId="0" applyFont="1" applyFill="1" applyBorder="1" applyAlignment="1">
      <alignment horizontal="center" vertical="center"/>
    </xf>
    <xf numFmtId="0" fontId="1" fillId="0" borderId="0" xfId="0" applyFont="1" applyFill="1" applyBorder="1"/>
    <xf numFmtId="0" fontId="1" fillId="0" borderId="21" xfId="0" applyFont="1" applyFill="1" applyBorder="1"/>
    <xf numFmtId="0" fontId="0" fillId="0" borderId="23" xfId="0" applyFill="1" applyBorder="1" applyAlignment="1">
      <alignment horizontal="center" vertical="center"/>
    </xf>
    <xf numFmtId="0" fontId="0" fillId="0" borderId="0" xfId="0" applyFill="1" applyBorder="1"/>
    <xf numFmtId="0" fontId="0" fillId="0" borderId="7" xfId="0" applyFill="1" applyBorder="1" applyAlignment="1">
      <alignment horizontal="center" vertical="center"/>
    </xf>
    <xf numFmtId="0" fontId="0" fillId="0" borderId="38" xfId="0" applyFill="1" applyBorder="1"/>
    <xf numFmtId="0" fontId="1" fillId="0" borderId="39" xfId="0" applyFont="1" applyFill="1" applyBorder="1"/>
    <xf numFmtId="0" fontId="1" fillId="0" borderId="40" xfId="0" applyFont="1" applyFill="1" applyBorder="1" applyAlignment="1">
      <alignment horizontal="center" vertical="center"/>
    </xf>
    <xf numFmtId="2" fontId="8" fillId="0" borderId="0" xfId="0" applyNumberFormat="1" applyFont="1" applyFill="1" applyBorder="1" applyAlignment="1" applyProtection="1">
      <alignment horizontal="right"/>
    </xf>
    <xf numFmtId="0" fontId="7" fillId="0" borderId="41" xfId="0" applyFont="1" applyBorder="1" applyAlignment="1" applyProtection="1">
      <alignment horizontal="right"/>
    </xf>
    <xf numFmtId="0" fontId="5" fillId="0" borderId="0" xfId="0" applyFont="1" applyAlignment="1" applyProtection="1">
      <alignment horizontal="center" vertical="center" wrapText="1"/>
    </xf>
    <xf numFmtId="164" fontId="0" fillId="0" borderId="21" xfId="0" applyNumberFormat="1" applyBorder="1" applyProtection="1"/>
    <xf numFmtId="49" fontId="0" fillId="0" borderId="0" xfId="0" applyNumberFormat="1" applyProtection="1"/>
    <xf numFmtId="0" fontId="0" fillId="0" borderId="15" xfId="0" applyBorder="1" applyAlignment="1" applyProtection="1">
      <alignment horizontal="right"/>
    </xf>
    <xf numFmtId="164" fontId="0" fillId="0" borderId="0" xfId="0" applyNumberFormat="1" applyFill="1" applyBorder="1" applyProtection="1"/>
    <xf numFmtId="0" fontId="0" fillId="0" borderId="0" xfId="0" applyAlignment="1" applyProtection="1">
      <alignment horizontal="center"/>
    </xf>
    <xf numFmtId="0" fontId="0" fillId="0" borderId="20" xfId="0" applyBorder="1" applyAlignment="1" applyProtection="1">
      <alignment horizontal="center" wrapText="1"/>
    </xf>
    <xf numFmtId="0" fontId="0" fillId="0" borderId="42" xfId="0" applyBorder="1" applyAlignment="1" applyProtection="1">
      <alignment horizontal="center" wrapText="1"/>
    </xf>
    <xf numFmtId="0" fontId="2" fillId="0" borderId="43" xfId="0" applyFont="1" applyBorder="1" applyAlignment="1" applyProtection="1">
      <alignment horizontal="center" wrapText="1"/>
    </xf>
    <xf numFmtId="0" fontId="0" fillId="0" borderId="43" xfId="0" applyBorder="1" applyAlignment="1" applyProtection="1">
      <alignment horizontal="center" wrapText="1"/>
    </xf>
    <xf numFmtId="0" fontId="0" fillId="0" borderId="28" xfId="0" applyBorder="1" applyAlignment="1" applyProtection="1">
      <alignment horizontal="center" wrapText="1"/>
    </xf>
    <xf numFmtId="164" fontId="0" fillId="0" borderId="45" xfId="0" applyNumberFormat="1" applyBorder="1" applyProtection="1"/>
    <xf numFmtId="164" fontId="0" fillId="0" borderId="45" xfId="0" applyNumberFormat="1" applyBorder="1" applyAlignment="1" applyProtection="1">
      <alignment horizontal="right"/>
    </xf>
    <xf numFmtId="164" fontId="0" fillId="0" borderId="16" xfId="0" applyNumberFormat="1" applyBorder="1" applyAlignment="1" applyProtection="1">
      <alignment horizontal="right"/>
    </xf>
    <xf numFmtId="165" fontId="0" fillId="0" borderId="0" xfId="0" applyNumberFormat="1" applyFill="1" applyBorder="1" applyProtection="1"/>
    <xf numFmtId="164" fontId="0" fillId="0" borderId="0" xfId="0" applyNumberFormat="1" applyBorder="1" applyAlignment="1" applyProtection="1">
      <alignment horizontal="right"/>
    </xf>
    <xf numFmtId="164" fontId="0" fillId="0" borderId="21" xfId="0" applyNumberFormat="1" applyBorder="1" applyAlignment="1" applyProtection="1">
      <alignment horizontal="right"/>
    </xf>
    <xf numFmtId="0" fontId="6" fillId="0" borderId="3" xfId="0" applyFont="1" applyBorder="1" applyProtection="1"/>
    <xf numFmtId="0" fontId="0" fillId="0" borderId="46" xfId="0" applyBorder="1" applyAlignment="1" applyProtection="1">
      <alignment horizontal="center" wrapText="1"/>
    </xf>
    <xf numFmtId="0" fontId="0" fillId="0" borderId="47" xfId="0" applyBorder="1" applyProtection="1"/>
    <xf numFmtId="0" fontId="0" fillId="0" borderId="48" xfId="0" applyBorder="1" applyAlignment="1" applyProtection="1">
      <alignment horizontal="center" wrapText="1"/>
    </xf>
    <xf numFmtId="0" fontId="0" fillId="0" borderId="49" xfId="0" applyBorder="1" applyAlignment="1" applyProtection="1">
      <alignment horizontal="center"/>
    </xf>
    <xf numFmtId="2" fontId="0" fillId="0" borderId="50" xfId="0" applyNumberFormat="1" applyFill="1" applyBorder="1" applyProtection="1"/>
    <xf numFmtId="0" fontId="0" fillId="4" borderId="51" xfId="0" applyFill="1" applyBorder="1" applyProtection="1"/>
    <xf numFmtId="164" fontId="0" fillId="0" borderId="52" xfId="0" applyNumberFormat="1" applyFill="1" applyBorder="1" applyProtection="1"/>
    <xf numFmtId="2" fontId="0" fillId="0" borderId="53" xfId="0" applyNumberFormat="1" applyFill="1" applyBorder="1" applyProtection="1"/>
    <xf numFmtId="164" fontId="0" fillId="0" borderId="53" xfId="0" applyNumberFormat="1" applyFill="1" applyBorder="1" applyProtection="1"/>
    <xf numFmtId="164" fontId="0" fillId="0" borderId="54" xfId="0" applyNumberFormat="1" applyFill="1" applyBorder="1" applyProtection="1"/>
    <xf numFmtId="0" fontId="16" fillId="0" borderId="21" xfId="0" applyFont="1" applyBorder="1" applyAlignment="1" applyProtection="1">
      <alignment horizontal="center"/>
    </xf>
    <xf numFmtId="0" fontId="16" fillId="0" borderId="3" xfId="0" applyFont="1" applyBorder="1" applyAlignment="1" applyProtection="1">
      <alignment horizontal="center"/>
    </xf>
    <xf numFmtId="0" fontId="0" fillId="0" borderId="21" xfId="0" applyBorder="1" applyAlignment="1" applyProtection="1">
      <alignment horizontal="right"/>
    </xf>
    <xf numFmtId="0" fontId="0" fillId="5" borderId="42" xfId="0" applyFill="1" applyBorder="1" applyAlignment="1" applyProtection="1">
      <alignment horizontal="center"/>
    </xf>
    <xf numFmtId="0" fontId="0" fillId="5" borderId="42" xfId="0" applyFill="1" applyBorder="1" applyAlignment="1" applyProtection="1">
      <alignment horizontal="center" wrapText="1"/>
    </xf>
    <xf numFmtId="0" fontId="0" fillId="0" borderId="28" xfId="0" applyBorder="1" applyAlignment="1" applyProtection="1">
      <alignment horizontal="center"/>
    </xf>
    <xf numFmtId="0" fontId="0" fillId="0" borderId="26" xfId="0" applyBorder="1" applyAlignment="1" applyProtection="1">
      <alignment horizontal="right"/>
    </xf>
    <xf numFmtId="164" fontId="0" fillId="0" borderId="16" xfId="0" applyNumberFormat="1" applyBorder="1" applyProtection="1"/>
    <xf numFmtId="164" fontId="0" fillId="0" borderId="2" xfId="0" applyNumberFormat="1" applyBorder="1" applyAlignment="1" applyProtection="1">
      <alignment horizontal="right"/>
    </xf>
    <xf numFmtId="164" fontId="0" fillId="2" borderId="4" xfId="0" applyNumberFormat="1" applyFill="1" applyBorder="1" applyProtection="1">
      <protection locked="0"/>
    </xf>
    <xf numFmtId="2" fontId="8" fillId="0" borderId="9" xfId="0" applyNumberFormat="1" applyFont="1" applyFill="1" applyBorder="1" applyProtection="1"/>
    <xf numFmtId="0" fontId="12" fillId="0" borderId="55" xfId="0" applyFont="1" applyFill="1" applyBorder="1" applyProtection="1"/>
    <xf numFmtId="164" fontId="6" fillId="0" borderId="56" xfId="0" applyNumberFormat="1" applyFont="1" applyFill="1" applyBorder="1" applyAlignment="1" applyProtection="1">
      <alignment horizontal="left"/>
    </xf>
    <xf numFmtId="0" fontId="6" fillId="0" borderId="57" xfId="0" applyFont="1" applyFill="1" applyBorder="1" applyAlignment="1" applyProtection="1">
      <alignment horizontal="right" wrapText="1"/>
    </xf>
    <xf numFmtId="164" fontId="0" fillId="4" borderId="45" xfId="0" applyNumberFormat="1" applyFill="1" applyBorder="1" applyProtection="1"/>
    <xf numFmtId="0" fontId="6" fillId="0" borderId="0" xfId="0" applyFont="1" applyFill="1" applyAlignment="1">
      <alignment horizontal="center"/>
    </xf>
    <xf numFmtId="0" fontId="10" fillId="0" borderId="0" xfId="0" applyFont="1" applyFill="1" applyAlignment="1">
      <alignment horizontal="center"/>
    </xf>
    <xf numFmtId="0" fontId="0" fillId="0" borderId="0" xfId="0" applyFill="1" applyBorder="1" applyAlignment="1">
      <alignment horizontal="center"/>
    </xf>
    <xf numFmtId="0" fontId="2" fillId="0" borderId="0" xfId="0" applyFont="1" applyFill="1" applyBorder="1"/>
    <xf numFmtId="0" fontId="1" fillId="0" borderId="0" xfId="0" applyFont="1" applyFill="1" applyBorder="1" applyAlignment="1">
      <alignment horizontal="left"/>
    </xf>
    <xf numFmtId="0" fontId="1"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2" fillId="0" borderId="0" xfId="0" applyFont="1" applyFill="1" applyBorder="1" applyAlignment="1">
      <alignment horizontal="right"/>
    </xf>
    <xf numFmtId="0" fontId="1" fillId="0" borderId="0" xfId="0" applyFont="1" applyFill="1" applyBorder="1" applyAlignment="1">
      <alignment horizontal="center"/>
    </xf>
    <xf numFmtId="0" fontId="2" fillId="0" borderId="0" xfId="0" applyFont="1" applyFill="1" applyBorder="1" applyAlignment="1">
      <alignment horizontal="left"/>
    </xf>
    <xf numFmtId="0" fontId="6" fillId="0" borderId="20" xfId="0" applyFont="1" applyBorder="1" applyAlignment="1" applyProtection="1">
      <alignment horizontal="center"/>
    </xf>
    <xf numFmtId="0" fontId="6" fillId="0" borderId="18" xfId="0" applyFont="1" applyBorder="1" applyAlignment="1" applyProtection="1">
      <alignment horizontal="center"/>
    </xf>
    <xf numFmtId="0" fontId="6" fillId="0" borderId="3" xfId="0" applyFont="1" applyBorder="1" applyAlignment="1" applyProtection="1">
      <alignment horizontal="center"/>
    </xf>
    <xf numFmtId="0" fontId="6" fillId="0" borderId="21" xfId="0" applyFont="1" applyBorder="1" applyAlignment="1" applyProtection="1">
      <alignment horizontal="center"/>
    </xf>
    <xf numFmtId="0" fontId="8" fillId="0" borderId="2" xfId="0" applyFont="1" applyBorder="1" applyAlignment="1" applyProtection="1">
      <alignment horizontal="right"/>
    </xf>
    <xf numFmtId="164" fontId="8" fillId="0" borderId="2" xfId="0" applyNumberFormat="1" applyFont="1" applyBorder="1" applyProtection="1"/>
    <xf numFmtId="164" fontId="8" fillId="0" borderId="2" xfId="0" applyNumberFormat="1" applyFont="1" applyFill="1" applyBorder="1" applyProtection="1"/>
    <xf numFmtId="0" fontId="6" fillId="0" borderId="0" xfId="0" applyFont="1" applyBorder="1" applyAlignment="1" applyProtection="1">
      <alignment horizontal="center"/>
    </xf>
    <xf numFmtId="0" fontId="6" fillId="0" borderId="26" xfId="0" applyFont="1" applyBorder="1" applyAlignment="1" applyProtection="1">
      <alignment horizontal="center"/>
    </xf>
    <xf numFmtId="0" fontId="6" fillId="0" borderId="16" xfId="0" applyFont="1" applyBorder="1" applyAlignment="1" applyProtection="1">
      <alignment horizontal="center"/>
    </xf>
    <xf numFmtId="0" fontId="7" fillId="0" borderId="18" xfId="0" applyFont="1" applyBorder="1" applyAlignment="1" applyProtection="1">
      <alignment horizontal="right"/>
    </xf>
    <xf numFmtId="0" fontId="6" fillId="0" borderId="58" xfId="0" applyNumberFormat="1" applyFont="1" applyFill="1" applyBorder="1" applyAlignment="1" applyProtection="1">
      <alignment horizontal="left"/>
    </xf>
    <xf numFmtId="0" fontId="0" fillId="0" borderId="0" xfId="0" applyBorder="1" applyProtection="1"/>
    <xf numFmtId="0" fontId="0" fillId="0" borderId="3" xfId="0" applyBorder="1" applyAlignment="1" applyProtection="1">
      <alignment horizontal="right"/>
    </xf>
    <xf numFmtId="0" fontId="0" fillId="0" borderId="3" xfId="0" applyBorder="1" applyProtection="1"/>
    <xf numFmtId="0" fontId="0" fillId="0" borderId="0" xfId="0" applyBorder="1" applyProtection="1"/>
    <xf numFmtId="0" fontId="0" fillId="0" borderId="2" xfId="0" applyBorder="1" applyProtection="1"/>
    <xf numFmtId="0" fontId="0" fillId="0" borderId="1" xfId="0" applyBorder="1" applyAlignment="1" applyProtection="1">
      <alignment wrapText="1"/>
    </xf>
    <xf numFmtId="0" fontId="0" fillId="0" borderId="1" xfId="0" applyBorder="1" applyAlignment="1" applyProtection="1">
      <alignment horizontal="center" wrapText="1"/>
    </xf>
    <xf numFmtId="0" fontId="0" fillId="0" borderId="0" xfId="0" applyBorder="1" applyAlignment="1" applyProtection="1">
      <alignment horizontal="center" wrapText="1"/>
    </xf>
    <xf numFmtId="0" fontId="0" fillId="0" borderId="44" xfId="0" applyFill="1" applyBorder="1" applyAlignment="1" applyProtection="1">
      <alignment horizontal="right" vertical="top"/>
    </xf>
    <xf numFmtId="0" fontId="0" fillId="0" borderId="44" xfId="0" applyFill="1" applyBorder="1" applyAlignment="1" applyProtection="1">
      <alignment horizontal="right"/>
    </xf>
    <xf numFmtId="0" fontId="0" fillId="0" borderId="44" xfId="0" applyFill="1" applyBorder="1" applyProtection="1"/>
    <xf numFmtId="0" fontId="0" fillId="0" borderId="44" xfId="0" applyFill="1" applyBorder="1" applyAlignment="1" applyProtection="1">
      <alignment horizontal="right"/>
      <protection locked="0"/>
    </xf>
    <xf numFmtId="164" fontId="0" fillId="0" borderId="44" xfId="0" applyNumberFormat="1" applyFill="1" applyBorder="1" applyProtection="1">
      <protection locked="0"/>
    </xf>
    <xf numFmtId="0" fontId="0" fillId="0" borderId="44" xfId="0" applyFill="1" applyBorder="1" applyProtection="1">
      <protection locked="0"/>
    </xf>
    <xf numFmtId="164" fontId="0" fillId="0" borderId="44" xfId="0" applyNumberFormat="1" applyFill="1" applyBorder="1" applyProtection="1"/>
    <xf numFmtId="164" fontId="0" fillId="0" borderId="44" xfId="0" applyNumberFormat="1" applyFill="1" applyBorder="1" applyAlignment="1" applyProtection="1">
      <alignment horizontal="right"/>
    </xf>
    <xf numFmtId="0" fontId="21" fillId="0" borderId="0" xfId="0" applyFont="1" applyProtection="1"/>
    <xf numFmtId="0" fontId="7" fillId="0" borderId="35" xfId="0" applyFont="1" applyBorder="1" applyAlignment="1" applyProtection="1">
      <alignment horizontal="right"/>
    </xf>
    <xf numFmtId="14" fontId="0" fillId="7" borderId="4" xfId="0" applyNumberFormat="1" applyFill="1" applyBorder="1" applyProtection="1">
      <protection locked="0"/>
    </xf>
    <xf numFmtId="2" fontId="0" fillId="7" borderId="4" xfId="0" applyNumberFormat="1" applyFill="1" applyBorder="1" applyProtection="1">
      <protection locked="0"/>
    </xf>
    <xf numFmtId="2" fontId="2" fillId="7" borderId="4" xfId="0" applyNumberFormat="1" applyFont="1" applyFill="1" applyBorder="1" applyProtection="1">
      <protection locked="0"/>
    </xf>
    <xf numFmtId="0" fontId="13" fillId="0" borderId="0" xfId="0" applyFont="1" applyAlignment="1">
      <alignment horizontal="center"/>
    </xf>
    <xf numFmtId="0" fontId="5" fillId="0" borderId="0" xfId="0" applyFont="1" applyAlignment="1">
      <alignment horizontal="center" vertical="center" wrapText="1"/>
    </xf>
    <xf numFmtId="0" fontId="6" fillId="0" borderId="0" xfId="0" applyFont="1" applyAlignment="1">
      <alignment horizontal="center"/>
    </xf>
    <xf numFmtId="0" fontId="1" fillId="0" borderId="63" xfId="0" applyFont="1" applyBorder="1" applyAlignment="1">
      <alignment wrapText="1"/>
    </xf>
    <xf numFmtId="0" fontId="1" fillId="0" borderId="64" xfId="0" applyFont="1" applyBorder="1" applyAlignment="1">
      <alignment wrapText="1"/>
    </xf>
    <xf numFmtId="0" fontId="10" fillId="0" borderId="0" xfId="0" applyFont="1" applyAlignment="1">
      <alignment horizontal="center"/>
    </xf>
    <xf numFmtId="0" fontId="1" fillId="0" borderId="60" xfId="0" applyFont="1" applyBorder="1" applyAlignment="1">
      <alignment wrapText="1"/>
    </xf>
    <xf numFmtId="0" fontId="1" fillId="0" borderId="22" xfId="0" applyFont="1" applyBorder="1" applyAlignment="1">
      <alignment wrapText="1"/>
    </xf>
    <xf numFmtId="0" fontId="1" fillId="0" borderId="61" xfId="0" applyFont="1" applyFill="1" applyBorder="1" applyAlignment="1">
      <alignment wrapText="1"/>
    </xf>
    <xf numFmtId="0" fontId="1" fillId="0" borderId="62" xfId="0" applyFont="1" applyFill="1" applyBorder="1" applyAlignment="1">
      <alignment wrapText="1"/>
    </xf>
    <xf numFmtId="0" fontId="1" fillId="0" borderId="65" xfId="0" applyFont="1" applyFill="1" applyBorder="1" applyAlignment="1">
      <alignment wrapText="1"/>
    </xf>
    <xf numFmtId="0" fontId="1" fillId="0" borderId="66" xfId="0" applyFont="1" applyFill="1" applyBorder="1" applyAlignment="1">
      <alignment wrapText="1"/>
    </xf>
    <xf numFmtId="0" fontId="5" fillId="0" borderId="0" xfId="0" applyFont="1" applyAlignment="1" applyProtection="1">
      <alignment horizontal="center" vertical="center" wrapText="1"/>
    </xf>
    <xf numFmtId="0" fontId="6" fillId="0" borderId="0" xfId="0" applyFont="1" applyAlignment="1" applyProtection="1">
      <alignment horizontal="center"/>
    </xf>
    <xf numFmtId="0" fontId="6" fillId="0" borderId="24" xfId="0" applyFont="1" applyBorder="1" applyAlignment="1" applyProtection="1">
      <alignment horizontal="right"/>
    </xf>
    <xf numFmtId="0" fontId="6" fillId="0" borderId="67" xfId="0" applyFont="1" applyBorder="1" applyAlignment="1" applyProtection="1">
      <alignment horizontal="right"/>
    </xf>
    <xf numFmtId="0" fontId="6" fillId="2" borderId="59" xfId="0" applyFont="1" applyFill="1" applyBorder="1" applyAlignment="1" applyProtection="1">
      <alignment horizontal="center" wrapText="1"/>
      <protection locked="0"/>
    </xf>
    <xf numFmtId="0" fontId="6" fillId="2" borderId="30" xfId="0" applyFont="1" applyFill="1" applyBorder="1" applyAlignment="1" applyProtection="1">
      <alignment horizontal="center" wrapText="1"/>
      <protection locked="0"/>
    </xf>
    <xf numFmtId="0" fontId="6" fillId="2" borderId="31" xfId="0" applyFont="1" applyFill="1" applyBorder="1" applyAlignment="1" applyProtection="1">
      <alignment horizontal="center" wrapText="1"/>
      <protection locked="0"/>
    </xf>
    <xf numFmtId="0" fontId="6" fillId="2" borderId="59" xfId="0" applyFont="1" applyFill="1" applyBorder="1" applyAlignment="1" applyProtection="1">
      <alignment horizontal="center"/>
      <protection locked="0"/>
    </xf>
    <xf numFmtId="0" fontId="6" fillId="2" borderId="30" xfId="0" applyFont="1" applyFill="1" applyBorder="1" applyAlignment="1" applyProtection="1">
      <alignment horizontal="center"/>
      <protection locked="0"/>
    </xf>
    <xf numFmtId="0" fontId="6" fillId="2" borderId="31" xfId="0" applyFont="1" applyFill="1" applyBorder="1" applyAlignment="1" applyProtection="1">
      <alignment horizontal="center"/>
      <protection locked="0"/>
    </xf>
    <xf numFmtId="0" fontId="6" fillId="0" borderId="44" xfId="0" applyFont="1" applyBorder="1" applyAlignment="1" applyProtection="1">
      <alignment horizontal="right"/>
    </xf>
    <xf numFmtId="0" fontId="6" fillId="0" borderId="20" xfId="0" applyFont="1" applyBorder="1" applyAlignment="1" applyProtection="1">
      <alignment horizontal="right" wrapText="1"/>
    </xf>
    <xf numFmtId="0" fontId="6" fillId="0" borderId="1" xfId="0" applyFont="1" applyBorder="1" applyAlignment="1" applyProtection="1">
      <alignment horizontal="right" wrapText="1"/>
    </xf>
    <xf numFmtId="0" fontId="6" fillId="0" borderId="18" xfId="0" applyFont="1" applyBorder="1" applyAlignment="1" applyProtection="1">
      <alignment horizontal="right" wrapText="1"/>
    </xf>
    <xf numFmtId="0" fontId="6" fillId="0" borderId="26" xfId="0" applyFont="1" applyBorder="1" applyAlignment="1" applyProtection="1">
      <alignment horizontal="right" wrapText="1"/>
    </xf>
    <xf numFmtId="0" fontId="6" fillId="0" borderId="2" xfId="0" applyFont="1" applyBorder="1" applyAlignment="1" applyProtection="1">
      <alignment horizontal="right" wrapText="1"/>
    </xf>
    <xf numFmtId="0" fontId="6" fillId="0" borderId="24" xfId="0" applyFont="1" applyBorder="1" applyAlignment="1" applyProtection="1">
      <alignment horizontal="right" wrapText="1"/>
    </xf>
    <xf numFmtId="0" fontId="6" fillId="0" borderId="44" xfId="0" applyFont="1" applyBorder="1" applyAlignment="1" applyProtection="1">
      <alignment horizontal="right" wrapText="1"/>
    </xf>
    <xf numFmtId="0" fontId="11" fillId="0" borderId="24" xfId="0" applyFont="1" applyFill="1" applyBorder="1" applyAlignment="1" applyProtection="1">
      <alignment vertical="center" wrapText="1"/>
    </xf>
    <xf numFmtId="0" fontId="11" fillId="0" borderId="44" xfId="0" applyFont="1" applyFill="1" applyBorder="1" applyAlignment="1" applyProtection="1">
      <alignment vertical="center" wrapText="1"/>
    </xf>
    <xf numFmtId="0" fontId="11" fillId="0" borderId="28" xfId="0" applyFont="1" applyFill="1" applyBorder="1" applyAlignment="1" applyProtection="1">
      <alignment vertical="center" wrapText="1"/>
    </xf>
    <xf numFmtId="0" fontId="6" fillId="6" borderId="24" xfId="0" applyFont="1" applyFill="1" applyBorder="1" applyAlignment="1" applyProtection="1">
      <alignment horizontal="center"/>
    </xf>
    <xf numFmtId="0" fontId="6" fillId="6" borderId="28" xfId="0" applyFont="1" applyFill="1" applyBorder="1" applyAlignment="1" applyProtection="1">
      <alignment horizontal="center"/>
    </xf>
    <xf numFmtId="0" fontId="6" fillId="0" borderId="67" xfId="0" applyFont="1" applyBorder="1" applyAlignment="1" applyProtection="1">
      <alignment horizontal="right" wrapText="1"/>
    </xf>
    <xf numFmtId="14" fontId="6" fillId="2" borderId="59" xfId="0" applyNumberFormat="1" applyFont="1" applyFill="1" applyBorder="1" applyAlignment="1" applyProtection="1">
      <alignment horizontal="center"/>
      <protection locked="0"/>
    </xf>
    <xf numFmtId="14" fontId="6" fillId="2" borderId="31" xfId="0" applyNumberFormat="1" applyFont="1" applyFill="1" applyBorder="1" applyAlignment="1" applyProtection="1">
      <alignment horizontal="center"/>
      <protection locked="0"/>
    </xf>
    <xf numFmtId="0" fontId="8" fillId="0" borderId="2" xfId="0" applyFont="1" applyBorder="1" applyAlignment="1" applyProtection="1">
      <alignment horizontal="center"/>
    </xf>
    <xf numFmtId="0" fontId="7" fillId="0" borderId="0" xfId="0" applyFont="1" applyAlignment="1" applyProtection="1">
      <alignment horizontal="center"/>
    </xf>
    <xf numFmtId="0" fontId="2" fillId="2" borderId="68" xfId="0" applyFont="1" applyFill="1" applyBorder="1" applyAlignment="1" applyProtection="1">
      <alignment horizontal="center" vertical="top" wrapText="1"/>
      <protection locked="0"/>
    </xf>
    <xf numFmtId="0" fontId="2" fillId="2" borderId="69" xfId="0" applyFont="1" applyFill="1" applyBorder="1" applyAlignment="1" applyProtection="1">
      <alignment horizontal="center" vertical="top" wrapText="1"/>
      <protection locked="0"/>
    </xf>
    <xf numFmtId="0" fontId="2" fillId="2" borderId="70" xfId="0" applyFont="1" applyFill="1" applyBorder="1" applyAlignment="1" applyProtection="1">
      <alignment horizontal="center" vertical="top" wrapText="1"/>
      <protection locked="0"/>
    </xf>
    <xf numFmtId="0" fontId="2" fillId="2" borderId="27" xfId="0" applyFont="1" applyFill="1" applyBorder="1" applyAlignment="1" applyProtection="1">
      <alignment horizontal="center" vertical="top" wrapText="1"/>
      <protection locked="0"/>
    </xf>
    <xf numFmtId="0" fontId="2" fillId="2" borderId="0" xfId="0" applyFont="1" applyFill="1" applyBorder="1" applyAlignment="1" applyProtection="1">
      <alignment horizontal="center" vertical="top" wrapText="1"/>
      <protection locked="0"/>
    </xf>
    <xf numFmtId="0" fontId="2" fillId="2" borderId="71" xfId="0" applyFont="1" applyFill="1" applyBorder="1" applyAlignment="1" applyProtection="1">
      <alignment horizontal="center" vertical="top" wrapText="1"/>
      <protection locked="0"/>
    </xf>
    <xf numFmtId="0" fontId="2" fillId="2" borderId="72" xfId="0" applyFont="1" applyFill="1" applyBorder="1" applyAlignment="1" applyProtection="1">
      <alignment horizontal="center" vertical="top" wrapText="1"/>
      <protection locked="0"/>
    </xf>
    <xf numFmtId="0" fontId="2" fillId="2" borderId="38" xfId="0" applyFont="1" applyFill="1" applyBorder="1" applyAlignment="1" applyProtection="1">
      <alignment horizontal="center" vertical="top" wrapText="1"/>
      <protection locked="0"/>
    </xf>
    <xf numFmtId="0" fontId="2" fillId="2" borderId="33" xfId="0" applyFont="1" applyFill="1" applyBorder="1" applyAlignment="1" applyProtection="1">
      <alignment horizontal="center" vertical="top" wrapText="1"/>
      <protection locked="0"/>
    </xf>
    <xf numFmtId="0" fontId="18" fillId="2" borderId="59" xfId="0" applyFont="1" applyFill="1" applyBorder="1" applyAlignment="1" applyProtection="1">
      <alignment horizontal="center"/>
      <protection locked="0"/>
    </xf>
    <xf numFmtId="0" fontId="18" fillId="2" borderId="30" xfId="0" applyFont="1" applyFill="1" applyBorder="1" applyAlignment="1" applyProtection="1">
      <alignment horizontal="center"/>
      <protection locked="0"/>
    </xf>
    <xf numFmtId="0" fontId="18" fillId="2" borderId="31" xfId="0" applyFont="1" applyFill="1" applyBorder="1" applyAlignment="1" applyProtection="1">
      <alignment horizontal="center"/>
      <protection locked="0"/>
    </xf>
    <xf numFmtId="164" fontId="18" fillId="0" borderId="73" xfId="0" applyNumberFormat="1" applyFont="1" applyBorder="1" applyAlignment="1" applyProtection="1">
      <alignment horizontal="center"/>
    </xf>
    <xf numFmtId="164" fontId="18" fillId="0" borderId="74" xfId="0" applyNumberFormat="1" applyFont="1" applyBorder="1" applyAlignment="1" applyProtection="1">
      <alignment horizontal="center"/>
    </xf>
    <xf numFmtId="164" fontId="18" fillId="0" borderId="66" xfId="0" applyNumberFormat="1" applyFont="1" applyBorder="1" applyAlignment="1" applyProtection="1">
      <alignment horizontal="center"/>
    </xf>
    <xf numFmtId="164" fontId="18" fillId="0" borderId="24" xfId="0" applyNumberFormat="1" applyFont="1" applyBorder="1" applyAlignment="1" applyProtection="1">
      <alignment horizontal="center"/>
    </xf>
    <xf numFmtId="164" fontId="18" fillId="0" borderId="44" xfId="0" applyNumberFormat="1" applyFont="1" applyBorder="1" applyAlignment="1" applyProtection="1">
      <alignment horizontal="center"/>
    </xf>
    <xf numFmtId="164" fontId="18" fillId="0" borderId="28" xfId="0" applyNumberFormat="1" applyFont="1" applyBorder="1" applyAlignment="1" applyProtection="1">
      <alignment horizontal="center"/>
    </xf>
    <xf numFmtId="2" fontId="7" fillId="2" borderId="59" xfId="0" applyNumberFormat="1" applyFont="1" applyFill="1" applyBorder="1" applyAlignment="1" applyProtection="1">
      <alignment horizontal="center"/>
      <protection locked="0"/>
    </xf>
    <xf numFmtId="2" fontId="7" fillId="2" borderId="30" xfId="0" applyNumberFormat="1" applyFont="1" applyFill="1" applyBorder="1" applyAlignment="1" applyProtection="1">
      <alignment horizontal="center"/>
      <protection locked="0"/>
    </xf>
    <xf numFmtId="2" fontId="7" fillId="2" borderId="31" xfId="0" applyNumberFormat="1" applyFont="1" applyFill="1" applyBorder="1" applyAlignment="1" applyProtection="1">
      <alignment horizontal="center"/>
      <protection locked="0"/>
    </xf>
    <xf numFmtId="2" fontId="18" fillId="2" borderId="59" xfId="0" applyNumberFormat="1" applyFont="1" applyFill="1" applyBorder="1" applyAlignment="1" applyProtection="1">
      <alignment horizontal="center"/>
      <protection locked="0"/>
    </xf>
    <xf numFmtId="2" fontId="18" fillId="2" borderId="30" xfId="0" applyNumberFormat="1" applyFont="1" applyFill="1" applyBorder="1" applyAlignment="1" applyProtection="1">
      <alignment horizontal="center"/>
      <protection locked="0"/>
    </xf>
    <xf numFmtId="2" fontId="18" fillId="2" borderId="31" xfId="0" applyNumberFormat="1" applyFont="1" applyFill="1" applyBorder="1" applyAlignment="1" applyProtection="1">
      <alignment horizontal="center"/>
      <protection locked="0"/>
    </xf>
    <xf numFmtId="0" fontId="9" fillId="0" borderId="24" xfId="0" applyFont="1" applyBorder="1" applyAlignment="1" applyProtection="1">
      <alignment horizontal="center"/>
    </xf>
    <xf numFmtId="0" fontId="9" fillId="0" borderId="44" xfId="0" applyFont="1" applyBorder="1" applyAlignment="1" applyProtection="1">
      <alignment horizontal="center"/>
    </xf>
    <xf numFmtId="0" fontId="6" fillId="0" borderId="73" xfId="0" applyFont="1" applyBorder="1" applyAlignment="1" applyProtection="1">
      <alignment horizontal="right"/>
    </xf>
    <xf numFmtId="0" fontId="6" fillId="0" borderId="74" xfId="0" applyFont="1" applyBorder="1" applyAlignment="1" applyProtection="1">
      <alignment horizontal="right"/>
    </xf>
    <xf numFmtId="0" fontId="6" fillId="0" borderId="66" xfId="0" applyFont="1" applyBorder="1" applyAlignment="1" applyProtection="1">
      <alignment horizontal="right"/>
    </xf>
    <xf numFmtId="0" fontId="0" fillId="2" borderId="92" xfId="0" applyFill="1" applyBorder="1" applyProtection="1">
      <protection locked="0"/>
    </xf>
    <xf numFmtId="0" fontId="0" fillId="2" borderId="88" xfId="0" applyFill="1" applyBorder="1" applyProtection="1">
      <protection locked="0"/>
    </xf>
    <xf numFmtId="0" fontId="0" fillId="2" borderId="82" xfId="0" applyFill="1" applyBorder="1" applyProtection="1">
      <protection locked="0"/>
    </xf>
    <xf numFmtId="0" fontId="0" fillId="2" borderId="83" xfId="0" applyFill="1" applyBorder="1" applyProtection="1">
      <protection locked="0"/>
    </xf>
    <xf numFmtId="0" fontId="0" fillId="2" borderId="90" xfId="0" applyFill="1" applyBorder="1" applyProtection="1">
      <protection locked="0"/>
    </xf>
    <xf numFmtId="14" fontId="8" fillId="0" borderId="2" xfId="0" applyNumberFormat="1" applyFont="1" applyBorder="1" applyAlignment="1" applyProtection="1">
      <alignment horizontal="center"/>
    </xf>
    <xf numFmtId="0" fontId="0" fillId="2" borderId="76" xfId="0" applyFill="1" applyBorder="1" applyProtection="1">
      <protection locked="0"/>
    </xf>
    <xf numFmtId="0" fontId="0" fillId="2" borderId="77" xfId="0" applyFill="1" applyBorder="1" applyProtection="1">
      <protection locked="0"/>
    </xf>
    <xf numFmtId="0" fontId="0" fillId="2" borderId="75" xfId="0" applyFill="1" applyBorder="1" applyProtection="1">
      <protection locked="0"/>
    </xf>
    <xf numFmtId="0" fontId="0" fillId="2" borderId="89" xfId="0" applyFill="1" applyBorder="1" applyProtection="1">
      <protection locked="0"/>
    </xf>
    <xf numFmtId="0" fontId="0" fillId="2" borderId="86" xfId="0" applyFill="1" applyBorder="1" applyProtection="1">
      <protection locked="0"/>
    </xf>
    <xf numFmtId="0" fontId="0" fillId="0" borderId="87" xfId="0" applyBorder="1" applyProtection="1"/>
    <xf numFmtId="0" fontId="0" fillId="0" borderId="90" xfId="0" applyBorder="1" applyProtection="1"/>
    <xf numFmtId="164" fontId="0" fillId="0" borderId="82" xfId="0" applyNumberFormat="1" applyFill="1" applyBorder="1" applyAlignment="1" applyProtection="1">
      <alignment horizontal="right"/>
    </xf>
    <xf numFmtId="164" fontId="0" fillId="0" borderId="83" xfId="0" applyNumberFormat="1" applyFill="1" applyBorder="1" applyAlignment="1" applyProtection="1">
      <alignment horizontal="right"/>
    </xf>
    <xf numFmtId="164" fontId="0" fillId="0" borderId="84" xfId="0" applyNumberFormat="1" applyFill="1" applyBorder="1" applyAlignment="1" applyProtection="1">
      <alignment horizontal="right"/>
    </xf>
    <xf numFmtId="0" fontId="2" fillId="2" borderId="76" xfId="0" applyFont="1" applyFill="1" applyBorder="1" applyProtection="1">
      <protection locked="0"/>
    </xf>
    <xf numFmtId="0" fontId="0" fillId="2" borderId="78" xfId="0" applyFill="1" applyBorder="1" applyProtection="1">
      <protection locked="0"/>
    </xf>
    <xf numFmtId="0" fontId="0" fillId="2" borderId="79" xfId="0" applyFill="1" applyBorder="1" applyProtection="1">
      <protection locked="0"/>
    </xf>
    <xf numFmtId="0" fontId="0" fillId="2" borderId="80" xfId="0" applyFill="1" applyBorder="1" applyProtection="1">
      <protection locked="0"/>
    </xf>
    <xf numFmtId="0" fontId="0" fillId="2" borderId="85" xfId="0" applyFill="1" applyBorder="1" applyProtection="1">
      <protection locked="0"/>
    </xf>
    <xf numFmtId="0" fontId="0" fillId="0" borderId="36" xfId="0" applyBorder="1" applyProtection="1"/>
    <xf numFmtId="0" fontId="0" fillId="0" borderId="75" xfId="0" applyBorder="1" applyProtection="1"/>
    <xf numFmtId="0" fontId="9" fillId="0" borderId="24" xfId="0" applyFont="1" applyFill="1" applyBorder="1" applyAlignment="1" applyProtection="1">
      <alignment horizontal="center"/>
    </xf>
    <xf numFmtId="0" fontId="9" fillId="0" borderId="44" xfId="0" applyFont="1" applyFill="1" applyBorder="1" applyAlignment="1" applyProtection="1">
      <alignment horizontal="center"/>
    </xf>
    <xf numFmtId="0" fontId="9" fillId="0" borderId="28" xfId="0" applyFont="1" applyFill="1" applyBorder="1" applyAlignment="1" applyProtection="1">
      <alignment horizontal="center"/>
    </xf>
    <xf numFmtId="0" fontId="7" fillId="0" borderId="1" xfId="0" applyFont="1" applyBorder="1" applyAlignment="1" applyProtection="1">
      <alignment horizontal="center"/>
    </xf>
    <xf numFmtId="0" fontId="0" fillId="2" borderId="87" xfId="0" applyFill="1" applyBorder="1" applyProtection="1">
      <protection locked="0"/>
    </xf>
    <xf numFmtId="0" fontId="15" fillId="0" borderId="20" xfId="0" applyFont="1" applyFill="1" applyBorder="1" applyAlignment="1" applyProtection="1">
      <alignment horizontal="right"/>
    </xf>
    <xf numFmtId="0" fontId="15" fillId="0" borderId="1" xfId="0" applyFont="1" applyFill="1" applyBorder="1" applyAlignment="1" applyProtection="1">
      <alignment horizontal="right"/>
    </xf>
    <xf numFmtId="0" fontId="6" fillId="0" borderId="26" xfId="0" applyFont="1" applyBorder="1" applyAlignment="1" applyProtection="1">
      <alignment horizontal="right"/>
    </xf>
    <xf numFmtId="0" fontId="6" fillId="0" borderId="2" xfId="0" applyFont="1" applyBorder="1" applyAlignment="1" applyProtection="1">
      <alignment horizontal="right"/>
    </xf>
    <xf numFmtId="0" fontId="6" fillId="0" borderId="16" xfId="0" applyFont="1" applyBorder="1" applyAlignment="1" applyProtection="1">
      <alignment horizontal="right"/>
    </xf>
    <xf numFmtId="0" fontId="0" fillId="0" borderId="91" xfId="0" applyBorder="1" applyAlignment="1" applyProtection="1">
      <alignment horizontal="right"/>
    </xf>
    <xf numFmtId="0" fontId="0" fillId="0" borderId="29" xfId="0" applyBorder="1" applyAlignment="1" applyProtection="1">
      <alignment horizontal="right"/>
    </xf>
    <xf numFmtId="0" fontId="6" fillId="0" borderId="28" xfId="0" applyFont="1" applyBorder="1" applyAlignment="1" applyProtection="1">
      <alignment horizontal="right"/>
    </xf>
    <xf numFmtId="0" fontId="1" fillId="0" borderId="20" xfId="0" applyFont="1" applyBorder="1" applyAlignment="1" applyProtection="1">
      <alignment horizontal="right"/>
    </xf>
    <xf numFmtId="0" fontId="1" fillId="0" borderId="1" xfId="0" applyFont="1" applyBorder="1" applyAlignment="1" applyProtection="1">
      <alignment horizontal="right"/>
    </xf>
    <xf numFmtId="0" fontId="0" fillId="0" borderId="3" xfId="0" applyBorder="1" applyAlignment="1" applyProtection="1">
      <alignment horizontal="right"/>
    </xf>
    <xf numFmtId="0" fontId="0" fillId="0" borderId="81" xfId="0" applyBorder="1" applyAlignment="1" applyProtection="1">
      <alignment horizontal="right"/>
    </xf>
    <xf numFmtId="0" fontId="0" fillId="0" borderId="82" xfId="0" applyBorder="1" applyAlignment="1" applyProtection="1">
      <alignment horizontal="right"/>
    </xf>
    <xf numFmtId="0" fontId="0" fillId="0" borderId="83" xfId="0" applyBorder="1" applyAlignment="1" applyProtection="1">
      <alignment horizontal="right"/>
    </xf>
    <xf numFmtId="0" fontId="0" fillId="0" borderId="84" xfId="0" applyBorder="1" applyAlignment="1" applyProtection="1">
      <alignment horizontal="right"/>
    </xf>
    <xf numFmtId="0" fontId="0" fillId="0" borderId="2" xfId="0" applyBorder="1" applyProtection="1"/>
    <xf numFmtId="0" fontId="0" fillId="0" borderId="95" xfId="0" applyBorder="1" applyProtection="1"/>
    <xf numFmtId="0" fontId="16" fillId="0" borderId="0" xfId="0" applyFont="1" applyBorder="1" applyAlignment="1" applyProtection="1">
      <alignment horizontal="center" wrapText="1"/>
    </xf>
    <xf numFmtId="2" fontId="12" fillId="0" borderId="2" xfId="0" applyNumberFormat="1" applyFont="1" applyBorder="1" applyProtection="1"/>
    <xf numFmtId="2" fontId="12" fillId="0" borderId="95" xfId="0" applyNumberFormat="1" applyFont="1" applyBorder="1" applyProtection="1"/>
    <xf numFmtId="0" fontId="0" fillId="0" borderId="20" xfId="0" applyFill="1" applyBorder="1" applyAlignment="1" applyProtection="1">
      <alignment horizontal="right" vertical="top"/>
    </xf>
    <xf numFmtId="0" fontId="0" fillId="0" borderId="3" xfId="0" applyFill="1" applyBorder="1" applyAlignment="1" applyProtection="1">
      <alignment horizontal="right" vertical="top"/>
    </xf>
    <xf numFmtId="0" fontId="0" fillId="0" borderId="26" xfId="0" applyFill="1" applyBorder="1" applyAlignment="1" applyProtection="1">
      <alignment horizontal="right" vertical="top"/>
    </xf>
    <xf numFmtId="0" fontId="0" fillId="3" borderId="59" xfId="0" applyFill="1" applyBorder="1" applyAlignment="1" applyProtection="1">
      <alignment horizontal="right"/>
      <protection locked="0"/>
    </xf>
    <xf numFmtId="0" fontId="0" fillId="3" borderId="30" xfId="0" applyFill="1" applyBorder="1" applyAlignment="1" applyProtection="1">
      <alignment horizontal="right"/>
      <protection locked="0"/>
    </xf>
    <xf numFmtId="0" fontId="0" fillId="3" borderId="31" xfId="0" applyFill="1" applyBorder="1" applyAlignment="1" applyProtection="1">
      <alignment horizontal="right"/>
      <protection locked="0"/>
    </xf>
    <xf numFmtId="14" fontId="2" fillId="3" borderId="30" xfId="0" applyNumberFormat="1" applyFont="1" applyFill="1" applyBorder="1" applyAlignment="1" applyProtection="1">
      <alignment horizontal="center"/>
      <protection locked="0"/>
    </xf>
    <xf numFmtId="14" fontId="0" fillId="3" borderId="31" xfId="0" applyNumberFormat="1" applyFill="1" applyBorder="1" applyAlignment="1" applyProtection="1">
      <alignment horizontal="center"/>
      <protection locked="0"/>
    </xf>
    <xf numFmtId="0" fontId="0" fillId="0" borderId="3" xfId="0" applyBorder="1" applyProtection="1"/>
    <xf numFmtId="0" fontId="0" fillId="0" borderId="0" xfId="0" applyBorder="1" applyProtection="1"/>
    <xf numFmtId="0" fontId="0" fillId="0" borderId="21" xfId="0" applyBorder="1" applyProtection="1"/>
    <xf numFmtId="0" fontId="0" fillId="0" borderId="35" xfId="0" applyBorder="1" applyAlignment="1" applyProtection="1">
      <alignment horizontal="right"/>
    </xf>
    <xf numFmtId="0" fontId="0" fillId="0" borderId="96" xfId="0" applyBorder="1" applyAlignment="1" applyProtection="1">
      <alignment horizontal="right"/>
    </xf>
    <xf numFmtId="0" fontId="0" fillId="0" borderId="37" xfId="0" applyBorder="1" applyAlignment="1" applyProtection="1">
      <alignment horizontal="right"/>
    </xf>
    <xf numFmtId="0" fontId="0" fillId="0" borderId="57" xfId="0" applyBorder="1" applyAlignment="1" applyProtection="1">
      <alignment horizontal="right"/>
    </xf>
    <xf numFmtId="0" fontId="0" fillId="5" borderId="35" xfId="0" applyFill="1" applyBorder="1" applyAlignment="1" applyProtection="1">
      <alignment horizontal="right"/>
    </xf>
    <xf numFmtId="0" fontId="0" fillId="5" borderId="96" xfId="0" applyFill="1" applyBorder="1" applyAlignment="1" applyProtection="1">
      <alignment horizontal="right"/>
    </xf>
    <xf numFmtId="0" fontId="0" fillId="5" borderId="36" xfId="0" applyFill="1" applyBorder="1" applyAlignment="1" applyProtection="1">
      <alignment horizontal="right"/>
    </xf>
    <xf numFmtId="0" fontId="0" fillId="5" borderId="75" xfId="0" applyFill="1" applyBorder="1" applyAlignment="1" applyProtection="1">
      <alignment horizontal="right"/>
    </xf>
    <xf numFmtId="0" fontId="0" fillId="5" borderId="87" xfId="0" applyFill="1" applyBorder="1" applyAlignment="1" applyProtection="1">
      <alignment horizontal="right"/>
    </xf>
    <xf numFmtId="0" fontId="0" fillId="5" borderId="90" xfId="0" applyFill="1" applyBorder="1" applyAlignment="1" applyProtection="1">
      <alignment horizontal="right"/>
    </xf>
    <xf numFmtId="0" fontId="0" fillId="3" borderId="93" xfId="0" applyFill="1" applyBorder="1" applyAlignment="1" applyProtection="1">
      <alignment horizontal="right"/>
      <protection locked="0"/>
    </xf>
    <xf numFmtId="0" fontId="0" fillId="3" borderId="94" xfId="0" applyFill="1" applyBorder="1" applyAlignment="1" applyProtection="1">
      <alignment horizontal="right"/>
      <protection locked="0"/>
    </xf>
    <xf numFmtId="0" fontId="2" fillId="0" borderId="24" xfId="0" applyFont="1" applyBorder="1" applyAlignment="1">
      <alignment horizontal="center"/>
    </xf>
    <xf numFmtId="0" fontId="2" fillId="0" borderId="44" xfId="0" applyFont="1" applyBorder="1" applyAlignment="1">
      <alignment horizontal="center"/>
    </xf>
    <xf numFmtId="0" fontId="2" fillId="0" borderId="28" xfId="0" applyFont="1" applyBorder="1" applyAlignment="1">
      <alignment horizontal="center"/>
    </xf>
    <xf numFmtId="0" fontId="2" fillId="3" borderId="59" xfId="0" applyFont="1" applyFill="1" applyBorder="1" applyAlignment="1" applyProtection="1">
      <alignment horizontal="right"/>
      <protection locked="0"/>
    </xf>
    <xf numFmtId="0" fontId="2" fillId="0" borderId="0" xfId="0" applyFont="1" applyBorder="1" applyAlignment="1" applyProtection="1">
      <alignment horizontal="right"/>
    </xf>
    <xf numFmtId="0" fontId="9" fillId="0" borderId="28" xfId="0" applyFont="1" applyBorder="1" applyAlignment="1" applyProtection="1">
      <alignment horizontal="center"/>
    </xf>
    <xf numFmtId="0" fontId="1" fillId="0" borderId="100" xfId="0" applyFont="1" applyBorder="1" applyAlignment="1" applyProtection="1">
      <alignment horizontal="center" vertical="center"/>
    </xf>
    <xf numFmtId="0" fontId="1" fillId="0" borderId="101" xfId="0" applyFont="1" applyBorder="1" applyAlignment="1" applyProtection="1">
      <alignment horizontal="center" vertical="center"/>
    </xf>
    <xf numFmtId="0" fontId="2" fillId="0" borderId="0" xfId="0" applyFont="1" applyFill="1" applyBorder="1" applyAlignment="1" applyProtection="1">
      <alignment horizontal="right"/>
    </xf>
    <xf numFmtId="0" fontId="2" fillId="0" borderId="20"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42"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45" xfId="0" applyFont="1" applyBorder="1" applyAlignment="1" applyProtection="1">
      <alignment horizontal="center" vertical="center" wrapText="1"/>
    </xf>
    <xf numFmtId="0" fontId="1" fillId="0" borderId="20" xfId="0" applyFont="1" applyBorder="1" applyAlignment="1" applyProtection="1">
      <alignment horizontal="right" vertical="center" wrapText="1"/>
    </xf>
    <xf numFmtId="0" fontId="1" fillId="0" borderId="1" xfId="0" applyFont="1" applyBorder="1" applyAlignment="1" applyProtection="1">
      <alignment horizontal="right" vertical="center" wrapText="1"/>
    </xf>
    <xf numFmtId="0" fontId="1" fillId="0" borderId="3" xfId="0" applyFont="1" applyBorder="1" applyAlignment="1" applyProtection="1">
      <alignment horizontal="right" vertical="center" wrapText="1"/>
    </xf>
    <xf numFmtId="0" fontId="1" fillId="0" borderId="0" xfId="0" applyFont="1" applyBorder="1" applyAlignment="1" applyProtection="1">
      <alignment horizontal="right" vertical="center" wrapText="1"/>
    </xf>
    <xf numFmtId="0" fontId="1" fillId="0" borderId="26" xfId="0" applyFont="1" applyBorder="1" applyAlignment="1" applyProtection="1">
      <alignment horizontal="right" vertical="center" wrapText="1"/>
    </xf>
    <xf numFmtId="0" fontId="1" fillId="0" borderId="2" xfId="0" applyFont="1" applyBorder="1" applyAlignment="1" applyProtection="1">
      <alignment horizontal="right" vertical="center" wrapText="1"/>
    </xf>
    <xf numFmtId="0" fontId="0" fillId="0" borderId="98" xfId="0" applyBorder="1" applyAlignment="1" applyProtection="1">
      <alignment horizontal="right"/>
    </xf>
    <xf numFmtId="0" fontId="0" fillId="0" borderId="55" xfId="0" applyBorder="1" applyAlignment="1" applyProtection="1">
      <alignment horizontal="right"/>
    </xf>
    <xf numFmtId="0" fontId="0" fillId="0" borderId="91" xfId="0" applyFill="1" applyBorder="1" applyAlignment="1" applyProtection="1">
      <alignment horizontal="right"/>
    </xf>
    <xf numFmtId="0" fontId="0" fillId="0" borderId="99" xfId="0" applyFill="1" applyBorder="1" applyAlignment="1" applyProtection="1">
      <alignment horizontal="right"/>
    </xf>
    <xf numFmtId="0" fontId="2" fillId="0" borderId="20" xfId="0" applyFont="1" applyBorder="1" applyAlignment="1" applyProtection="1">
      <alignment horizontal="center" wrapText="1"/>
    </xf>
    <xf numFmtId="0" fontId="2" fillId="0" borderId="1" xfId="0" applyFont="1" applyBorder="1" applyAlignment="1" applyProtection="1">
      <alignment horizontal="center" wrapText="1"/>
    </xf>
    <xf numFmtId="0" fontId="2" fillId="0" borderId="26" xfId="0" applyFont="1" applyBorder="1" applyAlignment="1" applyProtection="1">
      <alignment horizontal="center" wrapText="1"/>
    </xf>
    <xf numFmtId="0" fontId="2" fillId="0" borderId="2" xfId="0" applyFont="1" applyBorder="1" applyAlignment="1" applyProtection="1">
      <alignment horizontal="center" wrapText="1"/>
    </xf>
    <xf numFmtId="0" fontId="6" fillId="0" borderId="53" xfId="0" applyFont="1" applyFill="1" applyBorder="1" applyAlignment="1" applyProtection="1">
      <alignment horizontal="right"/>
    </xf>
    <xf numFmtId="0" fontId="6" fillId="0" borderId="97" xfId="0" applyFont="1" applyFill="1" applyBorder="1" applyAlignment="1" applyProtection="1">
      <alignment horizontal="right"/>
    </xf>
    <xf numFmtId="0" fontId="2" fillId="0" borderId="37" xfId="0" applyFont="1" applyBorder="1" applyAlignment="1" applyProtection="1">
      <alignment horizontal="right"/>
    </xf>
    <xf numFmtId="0" fontId="2" fillId="0" borderId="57" xfId="0" applyFont="1" applyBorder="1" applyAlignment="1" applyProtection="1">
      <alignment horizontal="right"/>
    </xf>
    <xf numFmtId="0" fontId="8" fillId="0" borderId="0" xfId="0" applyFont="1" applyAlignment="1" applyProtection="1">
      <alignment horizontal="center"/>
    </xf>
    <xf numFmtId="0" fontId="7" fillId="0" borderId="55" xfId="0" applyFont="1" applyBorder="1" applyAlignment="1" applyProtection="1">
      <alignment horizontal="right"/>
    </xf>
    <xf numFmtId="0" fontId="7" fillId="0" borderId="20" xfId="0" applyFont="1" applyBorder="1" applyAlignment="1" applyProtection="1">
      <alignment horizontal="right" vertical="center"/>
    </xf>
    <xf numFmtId="0" fontId="7" fillId="0" borderId="1" xfId="0" applyFont="1" applyBorder="1" applyAlignment="1" applyProtection="1">
      <alignment horizontal="right" vertical="center"/>
    </xf>
    <xf numFmtId="0" fontId="7" fillId="0" borderId="26" xfId="0" applyFont="1" applyBorder="1" applyAlignment="1" applyProtection="1">
      <alignment horizontal="right" vertical="center"/>
    </xf>
    <xf numFmtId="0" fontId="7" fillId="0" borderId="2" xfId="0" applyFont="1" applyBorder="1" applyAlignment="1" applyProtection="1">
      <alignment horizontal="right" vertical="center"/>
    </xf>
    <xf numFmtId="0" fontId="6" fillId="0" borderId="24" xfId="0" applyFont="1" applyBorder="1" applyAlignment="1" applyProtection="1">
      <alignment horizontal="center" vertical="center"/>
    </xf>
    <xf numFmtId="0" fontId="6" fillId="0" borderId="44" xfId="0" applyFont="1" applyBorder="1" applyAlignment="1" applyProtection="1">
      <alignment horizontal="center" vertical="center"/>
    </xf>
    <xf numFmtId="0" fontId="6" fillId="0" borderId="28" xfId="0" applyFont="1" applyBorder="1" applyAlignment="1" applyProtection="1">
      <alignment horizontal="center" vertical="center"/>
    </xf>
    <xf numFmtId="164" fontId="7" fillId="0" borderId="76" xfId="0" applyNumberFormat="1" applyFont="1" applyBorder="1" applyProtection="1"/>
    <xf numFmtId="164" fontId="7" fillId="0" borderId="75" xfId="0" applyNumberFormat="1" applyFont="1" applyBorder="1" applyProtection="1"/>
    <xf numFmtId="164" fontId="7" fillId="0" borderId="102" xfId="0" applyNumberFormat="1" applyFont="1" applyBorder="1" applyProtection="1"/>
    <xf numFmtId="164" fontId="7" fillId="0" borderId="103" xfId="0" applyNumberFormat="1" applyFont="1" applyBorder="1" applyProtection="1"/>
    <xf numFmtId="164" fontId="8" fillId="0" borderId="44" xfId="0" applyNumberFormat="1" applyFont="1" applyBorder="1" applyProtection="1"/>
    <xf numFmtId="0" fontId="6" fillId="0" borderId="1" xfId="0" applyFont="1" applyBorder="1" applyAlignment="1" applyProtection="1">
      <alignment horizontal="center" vertical="center"/>
    </xf>
    <xf numFmtId="0" fontId="7" fillId="0" borderId="1" xfId="0" applyFont="1" applyBorder="1" applyAlignment="1" applyProtection="1">
      <alignment horizontal="right"/>
    </xf>
    <xf numFmtId="0" fontId="16" fillId="0" borderId="2" xfId="0" applyFont="1" applyBorder="1" applyAlignment="1" applyProtection="1">
      <alignment horizontal="center" wrapText="1"/>
    </xf>
    <xf numFmtId="0" fontId="6" fillId="0" borderId="24" xfId="0" applyFont="1" applyFill="1" applyBorder="1" applyAlignment="1" applyProtection="1">
      <alignment horizontal="center"/>
    </xf>
    <xf numFmtId="0" fontId="6" fillId="0" borderId="44" xfId="0" applyFont="1" applyFill="1" applyBorder="1" applyAlignment="1" applyProtection="1">
      <alignment horizontal="center"/>
    </xf>
    <xf numFmtId="0" fontId="6" fillId="0" borderId="28" xfId="0" applyFont="1" applyFill="1" applyBorder="1" applyAlignment="1" applyProtection="1">
      <alignment horizontal="center"/>
    </xf>
    <xf numFmtId="164" fontId="7" fillId="0" borderId="77" xfId="0" applyNumberFormat="1" applyFont="1" applyBorder="1" applyProtection="1"/>
    <xf numFmtId="0" fontId="6" fillId="0" borderId="35" xfId="0" applyFont="1" applyFill="1" applyBorder="1" applyAlignment="1" applyProtection="1">
      <alignment horizontal="right" wrapText="1"/>
    </xf>
    <xf numFmtId="0" fontId="6" fillId="0" borderId="50" xfId="0" applyFont="1" applyFill="1" applyBorder="1" applyAlignment="1" applyProtection="1">
      <alignment horizontal="right" wrapText="1"/>
    </xf>
    <xf numFmtId="0" fontId="6" fillId="0" borderId="37" xfId="0" applyFont="1" applyFill="1" applyBorder="1" applyAlignment="1" applyProtection="1">
      <alignment horizontal="right" wrapText="1"/>
    </xf>
    <xf numFmtId="0" fontId="6" fillId="0" borderId="19" xfId="0" applyFont="1" applyFill="1" applyBorder="1" applyAlignment="1" applyProtection="1">
      <alignment horizontal="right" wrapText="1"/>
    </xf>
    <xf numFmtId="2" fontId="7" fillId="0" borderId="76" xfId="0" applyNumberFormat="1" applyFont="1" applyBorder="1" applyProtection="1"/>
    <xf numFmtId="2" fontId="7" fillId="0" borderId="77" xfId="0" applyNumberFormat="1" applyFont="1" applyBorder="1" applyProtection="1"/>
    <xf numFmtId="164" fontId="7" fillId="0" borderId="1" xfId="0" applyNumberFormat="1" applyFont="1" applyBorder="1" applyAlignment="1" applyProtection="1">
      <alignment horizontal="right"/>
    </xf>
    <xf numFmtId="0" fontId="8" fillId="0" borderId="24" xfId="0" applyFont="1" applyBorder="1" applyAlignment="1" applyProtection="1">
      <alignment horizontal="right"/>
    </xf>
    <xf numFmtId="0" fontId="8" fillId="0" borderId="44" xfId="0" applyFont="1" applyBorder="1" applyAlignment="1" applyProtection="1">
      <alignment horizontal="right"/>
    </xf>
    <xf numFmtId="0" fontId="8" fillId="0" borderId="28" xfId="0" applyFont="1" applyBorder="1" applyAlignment="1" applyProtection="1">
      <alignment horizontal="right"/>
    </xf>
    <xf numFmtId="2" fontId="8" fillId="0" borderId="44" xfId="0" applyNumberFormat="1" applyFont="1" applyBorder="1" applyProtection="1"/>
    <xf numFmtId="0" fontId="0" fillId="0" borderId="1" xfId="0" applyBorder="1" applyAlignment="1" applyProtection="1">
      <alignment horizontal="center"/>
    </xf>
    <xf numFmtId="0" fontId="0" fillId="0" borderId="1" xfId="0" applyBorder="1" applyAlignment="1" applyProtection="1">
      <alignment horizontal="center" wrapText="1"/>
    </xf>
    <xf numFmtId="0" fontId="0" fillId="0" borderId="20" xfId="0" applyBorder="1" applyAlignment="1" applyProtection="1">
      <alignment wrapText="1"/>
    </xf>
    <xf numFmtId="0" fontId="0" fillId="0" borderId="1" xfId="0" applyBorder="1" applyAlignment="1" applyProtection="1">
      <alignment wrapText="1"/>
    </xf>
    <xf numFmtId="0" fontId="0" fillId="0" borderId="18" xfId="0" applyBorder="1" applyAlignment="1" applyProtection="1">
      <alignment wrapText="1"/>
    </xf>
    <xf numFmtId="0" fontId="0" fillId="0" borderId="26" xfId="0" applyBorder="1" applyAlignment="1" applyProtection="1">
      <alignment wrapText="1"/>
    </xf>
    <xf numFmtId="0" fontId="0" fillId="0" borderId="2" xfId="0" applyBorder="1" applyAlignment="1" applyProtection="1">
      <alignment wrapText="1"/>
    </xf>
    <xf numFmtId="0" fontId="0" fillId="0" borderId="16" xfId="0" applyBorder="1" applyAlignment="1" applyProtection="1">
      <alignment wrapText="1"/>
    </xf>
    <xf numFmtId="49" fontId="6" fillId="2" borderId="68" xfId="0" applyNumberFormat="1" applyFont="1" applyFill="1" applyBorder="1" applyProtection="1">
      <protection locked="0"/>
    </xf>
    <xf numFmtId="49" fontId="6" fillId="2" borderId="70" xfId="0" applyNumberFormat="1" applyFont="1" applyFill="1" applyBorder="1" applyProtection="1">
      <protection locked="0"/>
    </xf>
    <xf numFmtId="49" fontId="6" fillId="2" borderId="104" xfId="0" applyNumberFormat="1" applyFont="1" applyFill="1" applyBorder="1" applyProtection="1">
      <protection locked="0"/>
    </xf>
    <xf numFmtId="49" fontId="6" fillId="2" borderId="34" xfId="0" applyNumberFormat="1" applyFont="1" applyFill="1" applyBorder="1" applyProtection="1">
      <protection locked="0"/>
    </xf>
    <xf numFmtId="49" fontId="0" fillId="2" borderId="105" xfId="0" applyNumberFormat="1" applyFill="1" applyBorder="1" applyProtection="1">
      <protection locked="0"/>
    </xf>
    <xf numFmtId="49" fontId="0" fillId="2" borderId="106" xfId="0" applyNumberFormat="1" applyFill="1" applyBorder="1" applyProtection="1">
      <protection locked="0"/>
    </xf>
    <xf numFmtId="0" fontId="0" fillId="0" borderId="0" xfId="0" applyBorder="1" applyAlignment="1" applyProtection="1">
      <alignment horizontal="center" wrapText="1"/>
    </xf>
    <xf numFmtId="0" fontId="5" fillId="0" borderId="0" xfId="0" applyFont="1" applyFill="1" applyAlignment="1" applyProtection="1">
      <alignment horizontal="center" vertical="center" wrapText="1"/>
    </xf>
    <xf numFmtId="0" fontId="6" fillId="0" borderId="0" xfId="0" applyFont="1" applyFill="1" applyAlignment="1">
      <alignment horizontal="center"/>
    </xf>
    <xf numFmtId="0" fontId="10" fillId="0" borderId="0" xfId="0" applyFont="1" applyFill="1" applyAlignment="1">
      <alignment horizontal="center"/>
    </xf>
    <xf numFmtId="0" fontId="1" fillId="0" borderId="0" xfId="0" applyFont="1" applyFill="1" applyBorder="1"/>
    <xf numFmtId="0" fontId="20" fillId="0" borderId="0" xfId="0" applyFont="1" applyFill="1" applyBorder="1"/>
    <xf numFmtId="0" fontId="1" fillId="0" borderId="0" xfId="0" applyFont="1" applyFill="1" applyBorder="1" applyAlignment="1">
      <alignment horizontal="left" vertical="center" wrapText="1"/>
    </xf>
    <xf numFmtId="0" fontId="1" fillId="0" borderId="0" xfId="0" applyFont="1" applyFill="1" applyBorder="1" applyAlignment="1">
      <alignment horizontal="left"/>
    </xf>
    <xf numFmtId="0" fontId="20" fillId="0" borderId="0" xfId="0" applyFont="1" applyFill="1" applyBorder="1" applyAlignment="1">
      <alignment horizontal="left" vertical="center" wrapText="1"/>
    </xf>
    <xf numFmtId="0" fontId="19" fillId="0" borderId="0" xfId="0" applyFont="1" applyFill="1" applyBorder="1"/>
  </cellXfs>
  <cellStyles count="1">
    <cellStyle name="Normal" xfId="0" builtinId="0"/>
  </cellStyles>
  <dxfs count="0"/>
  <tableStyles count="0" defaultTableStyle="TableStyleMedium2" defaultPivotStyle="PivotStyleLight16"/>
  <colors>
    <mruColors>
      <color rgb="FFCCFFFF"/>
      <color rgb="FFCDF2FF"/>
      <color rgb="FFB3EBFF"/>
      <color rgb="FF97E4FF"/>
      <color rgb="FFABE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webb\Local%20Settings\Temporary%20Internet%20Files\OLKEB\Copy%20of%202006-08-08%20Form%201546%20-%20PAS%20Budget%20Workbo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Client Information"/>
      <sheetName val="Admin &amp; Compensation"/>
      <sheetName val="Category Allocations"/>
      <sheetName val="Hourly Wages"/>
      <sheetName val="Definitions"/>
    </sheetNames>
    <sheetDataSet>
      <sheetData sheetId="0" refreshError="1"/>
      <sheetData sheetId="1" refreshError="1"/>
      <sheetData sheetId="2">
        <row r="38">
          <cell r="F38">
            <v>3705.2000000000012</v>
          </cell>
        </row>
      </sheetData>
      <sheetData sheetId="3"/>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G29"/>
  <sheetViews>
    <sheetView zoomScale="90" zoomScaleNormal="90" workbookViewId="0">
      <selection activeCell="B4" sqref="B4:D4"/>
    </sheetView>
  </sheetViews>
  <sheetFormatPr defaultRowHeight="13.2" x14ac:dyDescent="0.25"/>
  <cols>
    <col min="1" max="1" width="8.77734375" customWidth="1"/>
    <col min="2" max="3" width="3.21875" customWidth="1"/>
    <col min="4" max="4" width="77.21875" customWidth="1"/>
    <col min="5" max="5" width="9.44140625" customWidth="1"/>
  </cols>
  <sheetData>
    <row r="2" spans="2:7" ht="17.399999999999999" x14ac:dyDescent="0.3">
      <c r="B2" s="253"/>
      <c r="C2" s="253"/>
      <c r="D2" s="253"/>
      <c r="E2" s="57"/>
    </row>
    <row r="3" spans="2:7" ht="39.75" customHeight="1" x14ac:dyDescent="0.25">
      <c r="B3" s="254" t="s">
        <v>209</v>
      </c>
      <c r="C3" s="254"/>
      <c r="D3" s="254"/>
      <c r="E3" s="123"/>
      <c r="F3" s="123"/>
      <c r="G3" s="123"/>
    </row>
    <row r="4" spans="2:7" ht="15.6" x14ac:dyDescent="0.3">
      <c r="B4" s="255" t="s">
        <v>11</v>
      </c>
      <c r="C4" s="255"/>
      <c r="D4" s="255"/>
      <c r="E4" s="38"/>
    </row>
    <row r="5" spans="2:7" ht="15.6" x14ac:dyDescent="0.3">
      <c r="B5" s="38"/>
      <c r="C5" s="38"/>
      <c r="D5" s="38"/>
    </row>
    <row r="6" spans="2:7" ht="15.6" x14ac:dyDescent="0.3">
      <c r="B6" s="258" t="s">
        <v>58</v>
      </c>
      <c r="C6" s="258"/>
      <c r="D6" s="258"/>
    </row>
    <row r="7" spans="2:7" ht="13.8" thickBot="1" x14ac:dyDescent="0.3"/>
    <row r="8" spans="2:7" s="42" customFormat="1" ht="50.25" customHeight="1" thickBot="1" x14ac:dyDescent="0.3">
      <c r="B8" s="43" t="s">
        <v>7</v>
      </c>
      <c r="C8" s="259" t="s">
        <v>13</v>
      </c>
      <c r="D8" s="260"/>
    </row>
    <row r="9" spans="2:7" ht="36" customHeight="1" thickBot="1" x14ac:dyDescent="0.3">
      <c r="B9" s="39" t="s">
        <v>7</v>
      </c>
      <c r="C9" s="256" t="s">
        <v>31</v>
      </c>
      <c r="D9" s="257"/>
    </row>
    <row r="10" spans="2:7" ht="48" customHeight="1" thickBot="1" x14ac:dyDescent="0.3">
      <c r="B10" s="40" t="s">
        <v>7</v>
      </c>
      <c r="C10" s="256" t="s">
        <v>59</v>
      </c>
      <c r="D10" s="257"/>
    </row>
    <row r="11" spans="2:7" ht="48" customHeight="1" thickBot="1" x14ac:dyDescent="0.3">
      <c r="B11" s="39" t="s">
        <v>7</v>
      </c>
      <c r="C11" s="256" t="s">
        <v>34</v>
      </c>
      <c r="D11" s="257"/>
    </row>
    <row r="12" spans="2:7" ht="32.25" customHeight="1" thickBot="1" x14ac:dyDescent="0.3">
      <c r="B12" s="39" t="s">
        <v>7</v>
      </c>
      <c r="C12" s="256" t="s">
        <v>12</v>
      </c>
      <c r="D12" s="257"/>
    </row>
    <row r="13" spans="2:7" s="155" customFormat="1" ht="30" customHeight="1" x14ac:dyDescent="0.25">
      <c r="B13" s="154" t="s">
        <v>7</v>
      </c>
      <c r="C13" s="261" t="s">
        <v>108</v>
      </c>
      <c r="D13" s="262"/>
    </row>
    <row r="14" spans="2:7" s="155" customFormat="1" x14ac:dyDescent="0.25">
      <c r="B14" s="156"/>
      <c r="C14" s="157"/>
      <c r="D14" s="158" t="s">
        <v>20</v>
      </c>
    </row>
    <row r="15" spans="2:7" s="155" customFormat="1" x14ac:dyDescent="0.25">
      <c r="B15" s="156"/>
      <c r="C15" s="157"/>
      <c r="D15" s="158" t="s">
        <v>27</v>
      </c>
    </row>
    <row r="16" spans="2:7" s="155" customFormat="1" x14ac:dyDescent="0.25">
      <c r="B16" s="156"/>
      <c r="C16" s="157"/>
      <c r="D16" s="158" t="s">
        <v>142</v>
      </c>
    </row>
    <row r="17" spans="2:4" s="155" customFormat="1" x14ac:dyDescent="0.25">
      <c r="B17" s="156"/>
      <c r="C17" s="157"/>
      <c r="D17" s="158" t="s">
        <v>143</v>
      </c>
    </row>
    <row r="18" spans="2:4" s="155" customFormat="1" x14ac:dyDescent="0.25">
      <c r="B18" s="159"/>
      <c r="C18" s="160"/>
      <c r="D18" s="158" t="s">
        <v>144</v>
      </c>
    </row>
    <row r="19" spans="2:4" s="155" customFormat="1" x14ac:dyDescent="0.25">
      <c r="B19" s="159"/>
      <c r="C19" s="160"/>
      <c r="D19" s="158" t="s">
        <v>9</v>
      </c>
    </row>
    <row r="20" spans="2:4" s="155" customFormat="1" x14ac:dyDescent="0.25">
      <c r="B20" s="159"/>
      <c r="C20" s="160"/>
      <c r="D20" s="158" t="s">
        <v>8</v>
      </c>
    </row>
    <row r="21" spans="2:4" s="155" customFormat="1" x14ac:dyDescent="0.25">
      <c r="B21" s="159"/>
      <c r="C21" s="160"/>
      <c r="D21" s="158" t="s">
        <v>10</v>
      </c>
    </row>
    <row r="22" spans="2:4" s="155" customFormat="1" x14ac:dyDescent="0.25">
      <c r="B22" s="159"/>
      <c r="C22" s="160"/>
      <c r="D22" s="158" t="s">
        <v>89</v>
      </c>
    </row>
    <row r="23" spans="2:4" s="155" customFormat="1" x14ac:dyDescent="0.25">
      <c r="B23" s="159"/>
      <c r="C23" s="160"/>
      <c r="D23" s="158" t="s">
        <v>90</v>
      </c>
    </row>
    <row r="24" spans="2:4" s="155" customFormat="1" ht="13.8" thickBot="1" x14ac:dyDescent="0.3">
      <c r="B24" s="161"/>
      <c r="C24" s="162"/>
      <c r="D24" s="163" t="s">
        <v>32</v>
      </c>
    </row>
    <row r="25" spans="2:4" ht="36.75" customHeight="1" thickBot="1" x14ac:dyDescent="0.3">
      <c r="B25" s="41"/>
      <c r="C25" s="256" t="s">
        <v>33</v>
      </c>
      <c r="D25" s="257"/>
    </row>
    <row r="26" spans="2:4" ht="58.5" customHeight="1" thickBot="1" x14ac:dyDescent="0.3">
      <c r="B26" s="39" t="s">
        <v>7</v>
      </c>
      <c r="C26" s="256" t="s">
        <v>203</v>
      </c>
      <c r="D26" s="257"/>
    </row>
    <row r="27" spans="2:4" s="155" customFormat="1" ht="32.25" customHeight="1" thickBot="1" x14ac:dyDescent="0.3">
      <c r="B27" s="164" t="s">
        <v>7</v>
      </c>
      <c r="C27" s="263" t="s">
        <v>111</v>
      </c>
      <c r="D27" s="264"/>
    </row>
    <row r="28" spans="2:4" ht="26.25" customHeight="1" x14ac:dyDescent="0.25">
      <c r="B28" s="60"/>
      <c r="C28" s="61"/>
      <c r="D28" s="61"/>
    </row>
    <row r="29" spans="2:4" ht="26.25" customHeight="1" x14ac:dyDescent="0.25">
      <c r="B29" s="60"/>
      <c r="C29" s="61"/>
      <c r="D29" s="61"/>
    </row>
  </sheetData>
  <customSheetViews>
    <customSheetView guid="{346F6C38-467E-4277-A934-45FBB069E11D}" scale="135" showRuler="0" topLeftCell="B11">
      <selection activeCell="C23" sqref="C23"/>
      <pageMargins left="0.2" right="0.2" top="0.75" bottom="0.25" header="0" footer="0.25"/>
      <printOptions horizontalCentered="1"/>
      <pageSetup orientation="portrait" r:id="rId1"/>
      <headerFooter alignWithMargins="0">
        <oddHeader>&amp;L&amp;8Texas Department
of Human Services&amp;R&amp;8Form  1546
January 2002</oddHeader>
      </headerFooter>
    </customSheetView>
    <customSheetView guid="{454ECA60-FBCC-11D6-AB9B-00C04F5868C8}" scale="75" showPageBreaks="1" printArea="1" showRuler="0">
      <selection activeCell="G3" sqref="G3"/>
      <pageMargins left="0.2" right="0.2" top="0.75" bottom="0.25" header="0" footer="0.25"/>
      <printOptions horizontalCentered="1"/>
      <pageSetup orientation="portrait" r:id="rId2"/>
      <headerFooter alignWithMargins="0">
        <oddHeader>&amp;L&amp;8Texas Department
of Human Services&amp;R&amp;8Form  1546
January 2002</oddHeader>
      </headerFooter>
    </customSheetView>
  </customSheetViews>
  <mergeCells count="13">
    <mergeCell ref="C13:D13"/>
    <mergeCell ref="C10:D10"/>
    <mergeCell ref="C9:D9"/>
    <mergeCell ref="C27:D27"/>
    <mergeCell ref="C26:D26"/>
    <mergeCell ref="C25:D25"/>
    <mergeCell ref="B2:D2"/>
    <mergeCell ref="B3:D3"/>
    <mergeCell ref="B4:D4"/>
    <mergeCell ref="C12:D12"/>
    <mergeCell ref="B6:D6"/>
    <mergeCell ref="C11:D11"/>
    <mergeCell ref="C8:D8"/>
  </mergeCells>
  <phoneticPr fontId="0" type="noConversion"/>
  <dataValidations disablePrompts="1" xWindow="497" yWindow="143" count="1">
    <dataValidation allowBlank="1" showInputMessage="1" showErrorMessage="1" promptTitle="Information Only Page" prompt="This page is for Information only.  It contains instructions for how and when to complete the budget workbook.  It is not a part of the Consumer's budget." sqref="B2:D2" xr:uid="{00000000-0002-0000-0000-000000000000}"/>
  </dataValidations>
  <printOptions horizontalCentered="1"/>
  <pageMargins left="0.2" right="0.2" top="0.75" bottom="0.25" header="0" footer="0.25"/>
  <pageSetup orientation="portrait" r:id="rId3"/>
  <headerFooter alignWithMargins="0">
    <oddHeader>&amp;L&amp;8Texas Health and Human Services Commission&amp;R&amp;8Primary Home Care CDS Budget
December 2019</oddHeader>
    <oddFooter>&amp;RDate and Time Created
&amp;D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40"/>
  <sheetViews>
    <sheetView zoomScale="80" zoomScaleNormal="80" workbookViewId="0">
      <selection activeCell="K21" sqref="K21"/>
    </sheetView>
  </sheetViews>
  <sheetFormatPr defaultColWidth="9.21875" defaultRowHeight="13.2" x14ac:dyDescent="0.25"/>
  <cols>
    <col min="1" max="1" width="4.21875" style="1" customWidth="1"/>
    <col min="2" max="2" width="44.77734375" style="1" customWidth="1"/>
    <col min="3" max="3" width="3.21875" style="1" customWidth="1"/>
    <col min="4" max="4" width="23.77734375" style="1" customWidth="1"/>
    <col min="5" max="5" width="1.5546875" style="1" customWidth="1"/>
    <col min="6" max="6" width="14.44140625" style="1" customWidth="1"/>
    <col min="7" max="7" width="15.21875" style="1" customWidth="1"/>
    <col min="8" max="8" width="4.21875" style="1" customWidth="1"/>
    <col min="9" max="9" width="14.5546875" style="1" hidden="1" customWidth="1"/>
    <col min="10" max="10" width="10.21875" style="1" hidden="1" customWidth="1"/>
    <col min="11" max="11" width="21.77734375" style="1" customWidth="1"/>
    <col min="12" max="16384" width="9.21875" style="1"/>
  </cols>
  <sheetData>
    <row r="1" spans="2:11" ht="11.1" customHeight="1" x14ac:dyDescent="0.25"/>
    <row r="2" spans="2:11" s="58" customFormat="1" ht="39.75" customHeight="1" x14ac:dyDescent="0.4">
      <c r="B2" s="265" t="s">
        <v>127</v>
      </c>
      <c r="C2" s="265"/>
      <c r="D2" s="265"/>
      <c r="E2" s="265"/>
      <c r="F2" s="265"/>
      <c r="G2" s="265"/>
      <c r="H2" s="59"/>
    </row>
    <row r="3" spans="2:11" ht="15.75" customHeight="1" x14ac:dyDescent="0.3">
      <c r="B3" s="266" t="s">
        <v>114</v>
      </c>
      <c r="C3" s="266"/>
      <c r="D3" s="266"/>
      <c r="E3" s="266"/>
      <c r="F3" s="266"/>
      <c r="G3" s="266"/>
      <c r="H3" s="3"/>
    </row>
    <row r="4" spans="2:11" ht="11.1" customHeight="1" thickBot="1" x14ac:dyDescent="0.35">
      <c r="B4" s="3"/>
      <c r="C4" s="3"/>
      <c r="D4" s="3"/>
      <c r="E4" s="3"/>
      <c r="F4" s="3"/>
      <c r="G4" s="3"/>
      <c r="H4" s="3"/>
    </row>
    <row r="5" spans="2:11" s="45" customFormat="1" ht="16.5" customHeight="1" thickBot="1" x14ac:dyDescent="0.35">
      <c r="B5" s="267" t="s">
        <v>28</v>
      </c>
      <c r="C5" s="268"/>
      <c r="D5" s="272"/>
      <c r="E5" s="273"/>
      <c r="F5" s="273"/>
      <c r="G5" s="274"/>
      <c r="H5" s="46"/>
      <c r="I5" s="45" t="s">
        <v>129</v>
      </c>
      <c r="K5" s="76"/>
    </row>
    <row r="6" spans="2:11" ht="11.25" customHeight="1" thickBot="1" x14ac:dyDescent="0.3">
      <c r="B6" s="5"/>
      <c r="C6" s="4"/>
      <c r="D6" s="6"/>
      <c r="E6" s="6"/>
      <c r="F6" s="6"/>
      <c r="G6" s="6"/>
      <c r="H6" s="7"/>
      <c r="I6" s="45" t="s">
        <v>130</v>
      </c>
    </row>
    <row r="7" spans="2:11" s="45" customFormat="1" ht="16.5" customHeight="1" thickBot="1" x14ac:dyDescent="0.35">
      <c r="B7" s="267" t="s">
        <v>29</v>
      </c>
      <c r="C7" s="275"/>
      <c r="D7" s="35"/>
      <c r="E7" s="117"/>
      <c r="F7" s="46"/>
      <c r="G7" s="63"/>
      <c r="I7" s="45" t="s">
        <v>131</v>
      </c>
    </row>
    <row r="8" spans="2:11" s="45" customFormat="1" ht="11.25" customHeight="1" thickBot="1" x14ac:dyDescent="0.35">
      <c r="B8" s="114"/>
      <c r="C8" s="114"/>
      <c r="D8" s="46"/>
      <c r="E8" s="46"/>
      <c r="F8" s="46"/>
      <c r="G8" s="63"/>
      <c r="I8" s="45" t="s">
        <v>132</v>
      </c>
    </row>
    <row r="9" spans="2:11" s="45" customFormat="1" ht="16.5" customHeight="1" thickBot="1" x14ac:dyDescent="0.35">
      <c r="B9" s="267" t="s">
        <v>91</v>
      </c>
      <c r="C9" s="268"/>
      <c r="D9" s="272"/>
      <c r="E9" s="273"/>
      <c r="F9" s="273"/>
      <c r="G9" s="274"/>
      <c r="I9" s="45" t="s">
        <v>133</v>
      </c>
    </row>
    <row r="10" spans="2:11" s="45" customFormat="1" ht="11.25" customHeight="1" thickBot="1" x14ac:dyDescent="0.35">
      <c r="B10" s="114"/>
      <c r="C10" s="114"/>
      <c r="D10" s="46"/>
      <c r="E10" s="46"/>
      <c r="F10" s="46"/>
      <c r="G10" s="63"/>
      <c r="I10" s="45" t="s">
        <v>134</v>
      </c>
    </row>
    <row r="11" spans="2:11" s="45" customFormat="1" ht="16.5" customHeight="1" thickBot="1" x14ac:dyDescent="0.35">
      <c r="B11" s="267" t="s">
        <v>92</v>
      </c>
      <c r="C11" s="268"/>
      <c r="D11" s="272"/>
      <c r="E11" s="273"/>
      <c r="F11" s="273"/>
      <c r="G11" s="274"/>
      <c r="I11" s="45" t="s">
        <v>135</v>
      </c>
    </row>
    <row r="12" spans="2:11" s="45" customFormat="1" ht="11.25" customHeight="1" thickBot="1" x14ac:dyDescent="0.35">
      <c r="B12" s="114"/>
      <c r="C12" s="114"/>
      <c r="D12" s="46"/>
      <c r="E12" s="46"/>
      <c r="F12" s="46"/>
      <c r="G12" s="63"/>
      <c r="I12" s="45" t="s">
        <v>136</v>
      </c>
    </row>
    <row r="13" spans="2:11" s="45" customFormat="1" ht="17.25" customHeight="1" thickBot="1" x14ac:dyDescent="0.35">
      <c r="B13" s="267" t="s">
        <v>93</v>
      </c>
      <c r="C13" s="275"/>
      <c r="D13" s="35"/>
      <c r="E13" s="46"/>
      <c r="F13" s="46"/>
      <c r="G13" s="63"/>
      <c r="I13" s="45" t="s">
        <v>137</v>
      </c>
    </row>
    <row r="14" spans="2:11" s="45" customFormat="1" ht="11.25" customHeight="1" thickBot="1" x14ac:dyDescent="0.35">
      <c r="B14" s="114"/>
      <c r="C14" s="114"/>
      <c r="D14" s="46"/>
      <c r="E14" s="46"/>
      <c r="F14" s="46"/>
      <c r="G14" s="63"/>
      <c r="I14" s="45" t="s">
        <v>138</v>
      </c>
    </row>
    <row r="15" spans="2:11" s="45" customFormat="1" ht="16.5" customHeight="1" thickBot="1" x14ac:dyDescent="0.35">
      <c r="B15" s="267" t="s">
        <v>128</v>
      </c>
      <c r="C15" s="268"/>
      <c r="D15" s="35"/>
      <c r="E15" s="46"/>
      <c r="F15" s="46"/>
      <c r="G15" s="63"/>
      <c r="I15" s="45" t="s">
        <v>139</v>
      </c>
    </row>
    <row r="16" spans="2:11" s="45" customFormat="1" ht="11.25" customHeight="1" thickBot="1" x14ac:dyDescent="0.35">
      <c r="B16" s="114"/>
      <c r="C16" s="114"/>
      <c r="D16" s="46"/>
      <c r="E16" s="46"/>
      <c r="F16" s="46"/>
      <c r="G16" s="63"/>
    </row>
    <row r="17" spans="2:11" s="45" customFormat="1" ht="16.5" customHeight="1" thickBot="1" x14ac:dyDescent="0.35">
      <c r="B17" s="276" t="s">
        <v>145</v>
      </c>
      <c r="C17" s="277"/>
      <c r="D17" s="278"/>
      <c r="E17" s="116"/>
      <c r="F17" s="116"/>
      <c r="G17" s="116"/>
      <c r="I17" s="45" t="s">
        <v>94</v>
      </c>
    </row>
    <row r="18" spans="2:11" s="45" customFormat="1" ht="16.5" customHeight="1" thickBot="1" x14ac:dyDescent="0.35">
      <c r="B18" s="279"/>
      <c r="C18" s="280"/>
      <c r="D18" s="280"/>
      <c r="E18" s="269"/>
      <c r="F18" s="270"/>
      <c r="G18" s="271"/>
      <c r="I18" s="45" t="s">
        <v>95</v>
      </c>
    </row>
    <row r="19" spans="2:11" ht="11.25" customHeight="1" thickBot="1" x14ac:dyDescent="0.3">
      <c r="I19" s="45"/>
    </row>
    <row r="20" spans="2:11" s="45" customFormat="1" ht="16.5" customHeight="1" thickBot="1" x14ac:dyDescent="0.35">
      <c r="B20" s="281" t="s">
        <v>113</v>
      </c>
      <c r="C20" s="282"/>
      <c r="D20" s="269"/>
      <c r="E20" s="270"/>
      <c r="F20" s="270"/>
      <c r="G20" s="271"/>
    </row>
    <row r="21" spans="2:11" s="45" customFormat="1" ht="16.5" customHeight="1" thickBot="1" x14ac:dyDescent="0.35">
      <c r="B21" s="281" t="s">
        <v>112</v>
      </c>
      <c r="C21" s="282"/>
      <c r="D21" s="269"/>
      <c r="E21" s="270"/>
      <c r="F21" s="270"/>
      <c r="G21" s="271"/>
    </row>
    <row r="22" spans="2:11" ht="10.5" customHeight="1" thickBot="1" x14ac:dyDescent="0.3">
      <c r="B22" s="13"/>
      <c r="C22" s="37"/>
      <c r="D22" s="47"/>
      <c r="E22" s="13"/>
      <c r="F22" s="13"/>
      <c r="G22" s="12"/>
      <c r="H22" s="4"/>
      <c r="I22" s="66"/>
      <c r="K22" s="66"/>
    </row>
    <row r="23" spans="2:11" ht="36.75" customHeight="1" thickBot="1" x14ac:dyDescent="0.35">
      <c r="B23" s="281" t="s">
        <v>30</v>
      </c>
      <c r="C23" s="288"/>
      <c r="D23" s="34"/>
      <c r="E23" s="9"/>
      <c r="F23" s="289"/>
      <c r="G23" s="290"/>
      <c r="H23" s="4"/>
      <c r="I23" s="118">
        <f>(F23-D23)+1</f>
        <v>1</v>
      </c>
      <c r="J23" s="125">
        <f>IF(OR(I23=366,I23=365),52,(ROUNDUP(I23/7,0)))</f>
        <v>1</v>
      </c>
      <c r="K23" s="66"/>
    </row>
    <row r="24" spans="2:11" ht="10.5" customHeight="1" thickBot="1" x14ac:dyDescent="0.3">
      <c r="B24" s="14"/>
      <c r="D24" s="15"/>
      <c r="E24" s="15"/>
      <c r="H24" s="16"/>
      <c r="I24" s="66"/>
      <c r="J24" s="81"/>
      <c r="K24" s="66"/>
    </row>
    <row r="25" spans="2:11" ht="16.5" customHeight="1" thickBot="1" x14ac:dyDescent="0.35">
      <c r="B25" s="267" t="s">
        <v>60</v>
      </c>
      <c r="C25" s="275"/>
      <c r="D25" s="275"/>
      <c r="E25" s="275"/>
      <c r="F25" s="286" t="str">
        <f>IF(AND(('Taxable Wage &amp; Compensation'!L14="Yes"),('Taxable Wage &amp; Compensation'!L16="Yes")),"VALID","INVALID")</f>
        <v>VALID</v>
      </c>
      <c r="G25" s="287"/>
      <c r="H25" s="16"/>
      <c r="I25" s="66"/>
      <c r="J25" s="81"/>
      <c r="K25" s="66"/>
    </row>
    <row r="26" spans="2:11" ht="72.75" customHeight="1" thickBot="1" x14ac:dyDescent="0.3">
      <c r="B26" s="283" t="s">
        <v>109</v>
      </c>
      <c r="C26" s="284"/>
      <c r="D26" s="284"/>
      <c r="E26" s="284"/>
      <c r="F26" s="284"/>
      <c r="G26" s="285"/>
      <c r="H26" s="16"/>
      <c r="I26" s="77"/>
      <c r="J26" s="78"/>
    </row>
    <row r="27" spans="2:11" x14ac:dyDescent="0.25">
      <c r="B27" s="17"/>
      <c r="C27" s="17"/>
      <c r="D27" s="17"/>
      <c r="E27" s="17"/>
      <c r="F27" s="17"/>
      <c r="G27" s="17"/>
      <c r="H27" s="16"/>
    </row>
    <row r="28" spans="2:11" x14ac:dyDescent="0.25">
      <c r="B28" s="17"/>
      <c r="C28" s="17"/>
      <c r="D28" s="17"/>
      <c r="E28" s="17"/>
      <c r="F28" s="17"/>
      <c r="G28" s="17"/>
      <c r="H28" s="16"/>
    </row>
    <row r="29" spans="2:11" ht="13.8" thickBot="1" x14ac:dyDescent="0.3">
      <c r="B29" s="10"/>
      <c r="C29" s="10"/>
      <c r="D29" s="4"/>
      <c r="E29" s="10"/>
      <c r="F29" s="10"/>
      <c r="G29" s="18"/>
      <c r="H29" s="4"/>
    </row>
    <row r="30" spans="2:11" x14ac:dyDescent="0.25">
      <c r="B30" s="1" t="s">
        <v>96</v>
      </c>
      <c r="E30" s="1" t="s">
        <v>0</v>
      </c>
      <c r="G30" s="18"/>
    </row>
    <row r="31" spans="2:11" x14ac:dyDescent="0.25">
      <c r="G31" s="18"/>
    </row>
    <row r="32" spans="2:11" ht="12.75" customHeight="1" x14ac:dyDescent="0.25">
      <c r="G32" s="18"/>
      <c r="H32" s="19"/>
    </row>
    <row r="33" spans="2:8" ht="13.8" thickBot="1" x14ac:dyDescent="0.3">
      <c r="B33" s="10"/>
      <c r="C33" s="10"/>
      <c r="D33" s="4"/>
      <c r="E33" s="10"/>
      <c r="F33" s="10"/>
      <c r="G33" s="18"/>
      <c r="H33" s="19"/>
    </row>
    <row r="34" spans="2:8" x14ac:dyDescent="0.25">
      <c r="B34" s="1" t="s">
        <v>146</v>
      </c>
      <c r="E34" s="1" t="s">
        <v>0</v>
      </c>
      <c r="G34" s="18"/>
      <c r="H34" s="19"/>
    </row>
    <row r="35" spans="2:8" ht="12.75" customHeight="1" x14ac:dyDescent="0.25">
      <c r="G35" s="18"/>
      <c r="H35" s="19"/>
    </row>
    <row r="36" spans="2:8" ht="12.75" customHeight="1" x14ac:dyDescent="0.25">
      <c r="G36" s="18"/>
      <c r="H36" s="19"/>
    </row>
    <row r="37" spans="2:8" ht="13.8" thickBot="1" x14ac:dyDescent="0.3">
      <c r="B37" s="10"/>
      <c r="C37" s="10"/>
      <c r="D37" s="4"/>
      <c r="E37" s="10"/>
      <c r="F37" s="10"/>
      <c r="G37" s="18"/>
      <c r="H37" s="19"/>
    </row>
    <row r="38" spans="2:8" x14ac:dyDescent="0.25">
      <c r="B38" s="1" t="s">
        <v>204</v>
      </c>
      <c r="E38" s="1" t="s">
        <v>0</v>
      </c>
      <c r="G38" s="18"/>
    </row>
    <row r="39" spans="2:8" x14ac:dyDescent="0.25">
      <c r="G39" s="18"/>
    </row>
    <row r="40" spans="2:8" x14ac:dyDescent="0.25">
      <c r="B40" s="58"/>
      <c r="D40" s="58"/>
    </row>
  </sheetData>
  <sheetProtection algorithmName="SHA-512" hashValue="1FionXdU8BgIpuLnQyiGZOUCr/YcBi1mrUdFA+ODJmUy83BWNjlmlUoVrN4QWYArIv57SiqMBTEI1Y1R23Wb7g==" saltValue="wH7YbL/KMFHc68EFF2EXYg==" spinCount="100000" sheet="1" objects="1" scenarios="1"/>
  <mergeCells count="22">
    <mergeCell ref="B26:G26"/>
    <mergeCell ref="D9:G9"/>
    <mergeCell ref="D11:G11"/>
    <mergeCell ref="B13:C13"/>
    <mergeCell ref="F25:G25"/>
    <mergeCell ref="B25:E25"/>
    <mergeCell ref="B15:C15"/>
    <mergeCell ref="B11:C11"/>
    <mergeCell ref="B23:C23"/>
    <mergeCell ref="F23:G23"/>
    <mergeCell ref="B21:C21"/>
    <mergeCell ref="D21:G21"/>
    <mergeCell ref="B2:G2"/>
    <mergeCell ref="B3:G3"/>
    <mergeCell ref="B9:C9"/>
    <mergeCell ref="D20:G20"/>
    <mergeCell ref="E18:G18"/>
    <mergeCell ref="B5:C5"/>
    <mergeCell ref="D5:G5"/>
    <mergeCell ref="B7:C7"/>
    <mergeCell ref="B17:D18"/>
    <mergeCell ref="B20:C20"/>
  </mergeCells>
  <phoneticPr fontId="17" type="noConversion"/>
  <dataValidations count="14">
    <dataValidation type="custom" errorStyle="warning" allowBlank="1" showInputMessage="1" showErrorMessage="1" errorTitle="Coverage Period In Error" error="You have entered a coverage period range other than 1 year/52 weeks.  Please verify the dates and re-enter if in error." promptTitle="Coverage Period - End Date" prompt="Enter the end date of the budget." sqref="F23:G23" xr:uid="{00000000-0002-0000-0100-000000000000}">
      <formula1>IF(J23=52,F23,FALSE)</formula1>
    </dataValidation>
    <dataValidation allowBlank="1" showInputMessage="1" showErrorMessage="1" error="Blah_x000a_" sqref="B46" xr:uid="{00000000-0002-0000-0100-000001000000}"/>
    <dataValidation showInputMessage="1" promptTitle="Coverage Period - From Date" prompt="Enter the effective date for this Budget Workbook." sqref="D23" xr:uid="{00000000-0002-0000-0100-000002000000}"/>
    <dataValidation type="custom" allowBlank="1" showInputMessage="1" showErrorMessage="1" sqref="B41" xr:uid="{00000000-0002-0000-0100-000003000000}">
      <formula1>IF(OR(Program="CBA",Program="CLASS",Program="DB-MD",Program="HMO",Program="MDCP PAS and Respite",(AND(Program="PHC/CA/FC Priority",#REF!&gt;2184)),(AND(Program="PHC/CA/FC Non-Priority",#REF!&gt;2600)),(AND(Program=LOOKUP(Program,I22:K23),#REF!&gt;2705))),,#REF!)</formula1>
    </dataValidation>
    <dataValidation type="textLength" operator="equal" showInputMessage="1" showErrorMessage="1" errorTitle="Incorrect Medicaid Number" error="Medicaid Numbers are 9 digits in length.  Please verify the number and re-enter." promptTitle="Consumer Medicaid Number" prompt="Enter the Consumer's Medicaid Number as it appears in DADS Records." sqref="D16" xr:uid="{00000000-0002-0000-0100-000004000000}">
      <formula1>9</formula1>
    </dataValidation>
    <dataValidation allowBlank="1" showInputMessage="1" promptTitle="Consumer's Name" prompt="Enter the Consumer's Name as it appears in DADS Records." sqref="D5:G5" xr:uid="{00000000-0002-0000-0100-000005000000}"/>
    <dataValidation allowBlank="1" showInputMessage="1" showErrorMessage="1" promptTitle="Consumer's Address" prompt="Enter the Consumer's Address as it appears in DADS Records." sqref="D9:G9" xr:uid="{00000000-0002-0000-0100-000006000000}"/>
    <dataValidation allowBlank="1" showInputMessage="1" showErrorMessage="1" promptTitle="Consumer's City, State, Zip Code" prompt="Enter the Consumer's Address as it appears in DADS Records." sqref="D11:G11" xr:uid="{00000000-0002-0000-0100-000007000000}"/>
    <dataValidation allowBlank="1" showInputMessage="1" showErrorMessage="1" promptTitle="Consumer's Telephone Number" prompt="Enter the Consumer's Telephone Number as it appears in DADS Records." sqref="D13" xr:uid="{00000000-0002-0000-0100-000008000000}"/>
    <dataValidation type="textLength" operator="equal" showInputMessage="1" showErrorMessage="1" errorTitle="Incorrect Medicaid Number" error="Medicaid Numbers are 9 digits in length.  Please verify the number and re-enter." promptTitle="Consumer's Medicaid Number" prompt="Enter the Consumer's Medicaid Number as it appears in DADS Records." sqref="D7" xr:uid="{00000000-0002-0000-0100-000009000000}">
      <formula1>9</formula1>
    </dataValidation>
    <dataValidation type="list" allowBlank="1" showInputMessage="1" showErrorMessage="1" promptTitle="Region" prompt="Select the Region the Consumer lives in from the list." sqref="D15" xr:uid="{00000000-0002-0000-0100-00000A000000}">
      <formula1>$I$5:$I$15</formula1>
    </dataValidation>
    <dataValidation type="list" errorStyle="warning" allowBlank="1" showInputMessage="1" promptTitle="LAR / DR" prompt="Does the Consumer have a Designated Responsible Party or Legally Authorizied Representative?" sqref="E18:G18" xr:uid="{00000000-0002-0000-0100-00000B000000}">
      <formula1>$I$17:$I$18</formula1>
    </dataValidation>
    <dataValidation type="custom" errorStyle="warning" allowBlank="1" showInputMessage="1" showErrorMessage="1" errorTitle="No DR / LAR" error="You have indicated there is not an LAR or DR. If there is not an LAR, leave this cell blank; Otherwise, change the LAR / DR cell to &quot;Yes.&quot;" promptTitle="LAR's Name" prompt="Enter the name of the Consumer's Legally Authorized Representative, if applicable." sqref="D20:G20" xr:uid="{00000000-0002-0000-0100-00000C000000}">
      <formula1>IF(E18="No",FALSE,TRUE)</formula1>
    </dataValidation>
    <dataValidation type="custom" errorStyle="warning" allowBlank="1" showInputMessage="1" showErrorMessage="1" errorTitle="No LAR / DR" error="You have indicated there is not an LAR or DR. If there is not a DR, leave this cell blank; Otherwise, change the LAR / DR cell to &quot;Yes.&quot;" promptTitle="DR's Name" prompt="Enter the name of the Consumer's Designated Responsible Party, if applicable." sqref="D21:G21" xr:uid="{00000000-0002-0000-0100-00000D000000}">
      <formula1>IF(E18="No",FALSE,TRUE)</formula1>
    </dataValidation>
  </dataValidations>
  <pageMargins left="0.75" right="0.75" top="1" bottom="1" header="0.5" footer="0.5"/>
  <pageSetup scale="86" orientation="portrait" r:id="rId1"/>
  <headerFooter alignWithMargins="0">
    <oddHeader>&amp;L&amp;8Texas Health and Human Services Commission&amp;R&amp;8Primary Home Care CDS Budget
December 2019</oddHeader>
    <oddFooter>&amp;R&amp;8Date and Time Created:
&amp;D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51"/>
  <sheetViews>
    <sheetView zoomScale="80" zoomScaleNormal="80" workbookViewId="0">
      <selection activeCell="D8" sqref="D8"/>
    </sheetView>
  </sheetViews>
  <sheetFormatPr defaultColWidth="9.21875" defaultRowHeight="13.2" x14ac:dyDescent="0.25"/>
  <cols>
    <col min="1" max="2" width="4.21875" style="1" customWidth="1"/>
    <col min="3" max="3" width="46.77734375" style="1" customWidth="1"/>
    <col min="4" max="4" width="16.44140625" style="1" customWidth="1"/>
    <col min="5" max="5" width="4.21875" style="1" customWidth="1"/>
    <col min="6" max="6" width="16.44140625" style="11" customWidth="1"/>
    <col min="7" max="7" width="4.21875" style="1" customWidth="1"/>
    <col min="8" max="8" width="9.21875" style="1"/>
    <col min="9" max="9" width="22" style="1" customWidth="1"/>
    <col min="10" max="16384" width="9.21875" style="1"/>
  </cols>
  <sheetData>
    <row r="1" spans="2:11" ht="12.75" customHeight="1" x14ac:dyDescent="0.25"/>
    <row r="2" spans="2:11" ht="41.25" customHeight="1" x14ac:dyDescent="0.25">
      <c r="B2" s="265" t="s">
        <v>127</v>
      </c>
      <c r="C2" s="265"/>
      <c r="D2" s="265"/>
      <c r="E2" s="265"/>
      <c r="F2" s="265"/>
      <c r="G2" s="167"/>
    </row>
    <row r="3" spans="2:11" ht="15.75" customHeight="1" x14ac:dyDescent="0.3">
      <c r="B3" s="266" t="s">
        <v>55</v>
      </c>
      <c r="C3" s="266"/>
      <c r="D3" s="266"/>
      <c r="E3" s="266"/>
      <c r="F3" s="266"/>
      <c r="I3" s="64"/>
      <c r="J3" s="65"/>
    </row>
    <row r="4" spans="2:11" ht="15.75" customHeight="1" x14ac:dyDescent="0.25">
      <c r="C4" s="20"/>
      <c r="D4" s="20"/>
      <c r="E4" s="20"/>
      <c r="F4" s="20"/>
      <c r="H4" s="64"/>
      <c r="I4" s="66"/>
      <c r="J4" s="64"/>
      <c r="K4" s="64"/>
    </row>
    <row r="5" spans="2:11" ht="15.75" customHeight="1" thickBot="1" x14ac:dyDescent="0.3">
      <c r="C5" s="21">
        <f>Consumer_Name</f>
        <v>0</v>
      </c>
      <c r="D5" s="20"/>
      <c r="E5" s="291">
        <f>Medicaid_Number</f>
        <v>0</v>
      </c>
      <c r="F5" s="291"/>
      <c r="H5" s="64"/>
      <c r="I5" s="66"/>
      <c r="J5" s="64"/>
      <c r="K5" s="64"/>
    </row>
    <row r="6" spans="2:11" ht="15.75" customHeight="1" x14ac:dyDescent="0.25">
      <c r="C6" s="22" t="s">
        <v>35</v>
      </c>
      <c r="D6" s="22"/>
      <c r="E6" s="292" t="s">
        <v>36</v>
      </c>
      <c r="F6" s="292"/>
      <c r="H6" s="64"/>
      <c r="I6" s="66"/>
      <c r="J6" s="64"/>
      <c r="K6" s="64"/>
    </row>
    <row r="7" spans="2:11" ht="15.75" customHeight="1" x14ac:dyDescent="0.25">
      <c r="C7" s="22"/>
      <c r="D7" s="22"/>
      <c r="E7" s="22"/>
      <c r="F7" s="22"/>
      <c r="H7" s="64"/>
      <c r="I7" s="66"/>
      <c r="J7" s="64"/>
      <c r="K7" s="64"/>
    </row>
    <row r="8" spans="2:11" ht="15.75" customHeight="1" thickBot="1" x14ac:dyDescent="0.3">
      <c r="C8" s="23" t="s">
        <v>5</v>
      </c>
      <c r="D8" s="36">
        <f>From</f>
        <v>0</v>
      </c>
      <c r="E8" s="22" t="s">
        <v>6</v>
      </c>
      <c r="F8" s="36">
        <f>To</f>
        <v>0</v>
      </c>
      <c r="H8" s="64"/>
      <c r="I8" s="66"/>
      <c r="J8" s="64"/>
      <c r="K8" s="64"/>
    </row>
    <row r="9" spans="2:11" ht="15.75" customHeight="1" thickBot="1" x14ac:dyDescent="0.3">
      <c r="C9" s="23"/>
      <c r="D9" s="24"/>
      <c r="E9" s="22"/>
      <c r="F9" s="24"/>
      <c r="H9" s="64"/>
      <c r="I9" s="66"/>
      <c r="J9" s="64"/>
      <c r="K9" s="64"/>
    </row>
    <row r="10" spans="2:11" ht="12.75" customHeight="1" x14ac:dyDescent="0.25">
      <c r="B10" s="293"/>
      <c r="C10" s="294"/>
      <c r="D10" s="294"/>
      <c r="E10" s="294"/>
      <c r="F10" s="295"/>
      <c r="H10" s="64"/>
      <c r="I10" s="66"/>
      <c r="J10" s="64"/>
      <c r="K10" s="64"/>
    </row>
    <row r="11" spans="2:11" ht="12.75" customHeight="1" x14ac:dyDescent="0.25">
      <c r="B11" s="296"/>
      <c r="C11" s="297"/>
      <c r="D11" s="297"/>
      <c r="E11" s="297"/>
      <c r="F11" s="298"/>
    </row>
    <row r="12" spans="2:11" x14ac:dyDescent="0.25">
      <c r="B12" s="296"/>
      <c r="C12" s="297"/>
      <c r="D12" s="297"/>
      <c r="E12" s="297"/>
      <c r="F12" s="298"/>
    </row>
    <row r="13" spans="2:11" x14ac:dyDescent="0.25">
      <c r="B13" s="296"/>
      <c r="C13" s="297"/>
      <c r="D13" s="297"/>
      <c r="E13" s="297"/>
      <c r="F13" s="298"/>
    </row>
    <row r="14" spans="2:11" x14ac:dyDescent="0.25">
      <c r="B14" s="296"/>
      <c r="C14" s="297"/>
      <c r="D14" s="297"/>
      <c r="E14" s="297"/>
      <c r="F14" s="298"/>
    </row>
    <row r="15" spans="2:11" x14ac:dyDescent="0.25">
      <c r="B15" s="296"/>
      <c r="C15" s="297"/>
      <c r="D15" s="297"/>
      <c r="E15" s="297"/>
      <c r="F15" s="298"/>
    </row>
    <row r="16" spans="2:11" x14ac:dyDescent="0.25">
      <c r="B16" s="296"/>
      <c r="C16" s="297"/>
      <c r="D16" s="297"/>
      <c r="E16" s="297"/>
      <c r="F16" s="298"/>
    </row>
    <row r="17" spans="2:6" x14ac:dyDescent="0.25">
      <c r="B17" s="296"/>
      <c r="C17" s="297"/>
      <c r="D17" s="297"/>
      <c r="E17" s="297"/>
      <c r="F17" s="298"/>
    </row>
    <row r="18" spans="2:6" x14ac:dyDescent="0.25">
      <c r="B18" s="296"/>
      <c r="C18" s="297"/>
      <c r="D18" s="297"/>
      <c r="E18" s="297"/>
      <c r="F18" s="298"/>
    </row>
    <row r="19" spans="2:6" x14ac:dyDescent="0.25">
      <c r="B19" s="296"/>
      <c r="C19" s="297"/>
      <c r="D19" s="297"/>
      <c r="E19" s="297"/>
      <c r="F19" s="298"/>
    </row>
    <row r="20" spans="2:6" x14ac:dyDescent="0.25">
      <c r="B20" s="296"/>
      <c r="C20" s="297"/>
      <c r="D20" s="297"/>
      <c r="E20" s="297"/>
      <c r="F20" s="298"/>
    </row>
    <row r="21" spans="2:6" x14ac:dyDescent="0.25">
      <c r="B21" s="296"/>
      <c r="C21" s="297"/>
      <c r="D21" s="297"/>
      <c r="E21" s="297"/>
      <c r="F21" s="298"/>
    </row>
    <row r="22" spans="2:6" x14ac:dyDescent="0.25">
      <c r="B22" s="296"/>
      <c r="C22" s="297"/>
      <c r="D22" s="297"/>
      <c r="E22" s="297"/>
      <c r="F22" s="298"/>
    </row>
    <row r="23" spans="2:6" x14ac:dyDescent="0.25">
      <c r="B23" s="296"/>
      <c r="C23" s="297"/>
      <c r="D23" s="297"/>
      <c r="E23" s="297"/>
      <c r="F23" s="298"/>
    </row>
    <row r="24" spans="2:6" x14ac:dyDescent="0.25">
      <c r="B24" s="296"/>
      <c r="C24" s="297"/>
      <c r="D24" s="297"/>
      <c r="E24" s="297"/>
      <c r="F24" s="298"/>
    </row>
    <row r="25" spans="2:6" x14ac:dyDescent="0.25">
      <c r="B25" s="296"/>
      <c r="C25" s="297"/>
      <c r="D25" s="297"/>
      <c r="E25" s="297"/>
      <c r="F25" s="298"/>
    </row>
    <row r="26" spans="2:6" x14ac:dyDescent="0.25">
      <c r="B26" s="296"/>
      <c r="C26" s="297"/>
      <c r="D26" s="297"/>
      <c r="E26" s="297"/>
      <c r="F26" s="298"/>
    </row>
    <row r="27" spans="2:6" x14ac:dyDescent="0.25">
      <c r="B27" s="296"/>
      <c r="C27" s="297"/>
      <c r="D27" s="297"/>
      <c r="E27" s="297"/>
      <c r="F27" s="298"/>
    </row>
    <row r="28" spans="2:6" x14ac:dyDescent="0.25">
      <c r="B28" s="296"/>
      <c r="C28" s="297"/>
      <c r="D28" s="297"/>
      <c r="E28" s="297"/>
      <c r="F28" s="298"/>
    </row>
    <row r="29" spans="2:6" x14ac:dyDescent="0.25">
      <c r="B29" s="296"/>
      <c r="C29" s="297"/>
      <c r="D29" s="297"/>
      <c r="E29" s="297"/>
      <c r="F29" s="298"/>
    </row>
    <row r="30" spans="2:6" x14ac:dyDescent="0.25">
      <c r="B30" s="296"/>
      <c r="C30" s="297"/>
      <c r="D30" s="297"/>
      <c r="E30" s="297"/>
      <c r="F30" s="298"/>
    </row>
    <row r="31" spans="2:6" x14ac:dyDescent="0.25">
      <c r="B31" s="296"/>
      <c r="C31" s="297"/>
      <c r="D31" s="297"/>
      <c r="E31" s="297"/>
      <c r="F31" s="298"/>
    </row>
    <row r="32" spans="2:6" x14ac:dyDescent="0.25">
      <c r="B32" s="296"/>
      <c r="C32" s="297"/>
      <c r="D32" s="297"/>
      <c r="E32" s="297"/>
      <c r="F32" s="298"/>
    </row>
    <row r="33" spans="2:6" x14ac:dyDescent="0.25">
      <c r="B33" s="296"/>
      <c r="C33" s="297"/>
      <c r="D33" s="297"/>
      <c r="E33" s="297"/>
      <c r="F33" s="298"/>
    </row>
    <row r="34" spans="2:6" x14ac:dyDescent="0.25">
      <c r="B34" s="296"/>
      <c r="C34" s="297"/>
      <c r="D34" s="297"/>
      <c r="E34" s="297"/>
      <c r="F34" s="298"/>
    </row>
    <row r="35" spans="2:6" x14ac:dyDescent="0.25">
      <c r="B35" s="296"/>
      <c r="C35" s="297"/>
      <c r="D35" s="297"/>
      <c r="E35" s="297"/>
      <c r="F35" s="298"/>
    </row>
    <row r="36" spans="2:6" x14ac:dyDescent="0.25">
      <c r="B36" s="296"/>
      <c r="C36" s="297"/>
      <c r="D36" s="297"/>
      <c r="E36" s="297"/>
      <c r="F36" s="298"/>
    </row>
    <row r="37" spans="2:6" x14ac:dyDescent="0.25">
      <c r="B37" s="296"/>
      <c r="C37" s="297"/>
      <c r="D37" s="297"/>
      <c r="E37" s="297"/>
      <c r="F37" s="298"/>
    </row>
    <row r="38" spans="2:6" x14ac:dyDescent="0.25">
      <c r="B38" s="296"/>
      <c r="C38" s="297"/>
      <c r="D38" s="297"/>
      <c r="E38" s="297"/>
      <c r="F38" s="298"/>
    </row>
    <row r="39" spans="2:6" x14ac:dyDescent="0.25">
      <c r="B39" s="296"/>
      <c r="C39" s="297"/>
      <c r="D39" s="297"/>
      <c r="E39" s="297"/>
      <c r="F39" s="298"/>
    </row>
    <row r="40" spans="2:6" x14ac:dyDescent="0.25">
      <c r="B40" s="296"/>
      <c r="C40" s="297"/>
      <c r="D40" s="297"/>
      <c r="E40" s="297"/>
      <c r="F40" s="298"/>
    </row>
    <row r="41" spans="2:6" x14ac:dyDescent="0.25">
      <c r="B41" s="296"/>
      <c r="C41" s="297"/>
      <c r="D41" s="297"/>
      <c r="E41" s="297"/>
      <c r="F41" s="298"/>
    </row>
    <row r="42" spans="2:6" x14ac:dyDescent="0.25">
      <c r="B42" s="296"/>
      <c r="C42" s="297"/>
      <c r="D42" s="297"/>
      <c r="E42" s="297"/>
      <c r="F42" s="298"/>
    </row>
    <row r="43" spans="2:6" x14ac:dyDescent="0.25">
      <c r="B43" s="296"/>
      <c r="C43" s="297"/>
      <c r="D43" s="297"/>
      <c r="E43" s="297"/>
      <c r="F43" s="298"/>
    </row>
    <row r="44" spans="2:6" x14ac:dyDescent="0.25">
      <c r="B44" s="296"/>
      <c r="C44" s="297"/>
      <c r="D44" s="297"/>
      <c r="E44" s="297"/>
      <c r="F44" s="298"/>
    </row>
    <row r="45" spans="2:6" x14ac:dyDescent="0.25">
      <c r="B45" s="296"/>
      <c r="C45" s="297"/>
      <c r="D45" s="297"/>
      <c r="E45" s="297"/>
      <c r="F45" s="298"/>
    </row>
    <row r="46" spans="2:6" x14ac:dyDescent="0.25">
      <c r="B46" s="296"/>
      <c r="C46" s="297"/>
      <c r="D46" s="297"/>
      <c r="E46" s="297"/>
      <c r="F46" s="298"/>
    </row>
    <row r="47" spans="2:6" x14ac:dyDescent="0.25">
      <c r="B47" s="296"/>
      <c r="C47" s="297"/>
      <c r="D47" s="297"/>
      <c r="E47" s="297"/>
      <c r="F47" s="298"/>
    </row>
    <row r="48" spans="2:6" x14ac:dyDescent="0.25">
      <c r="B48" s="296"/>
      <c r="C48" s="297"/>
      <c r="D48" s="297"/>
      <c r="E48" s="297"/>
      <c r="F48" s="298"/>
    </row>
    <row r="49" spans="2:6" x14ac:dyDescent="0.25">
      <c r="B49" s="296"/>
      <c r="C49" s="297"/>
      <c r="D49" s="297"/>
      <c r="E49" s="297"/>
      <c r="F49" s="298"/>
    </row>
    <row r="50" spans="2:6" x14ac:dyDescent="0.25">
      <c r="B50" s="296"/>
      <c r="C50" s="297"/>
      <c r="D50" s="297"/>
      <c r="E50" s="297"/>
      <c r="F50" s="298"/>
    </row>
    <row r="51" spans="2:6" ht="13.8" thickBot="1" x14ac:dyDescent="0.3">
      <c r="B51" s="299"/>
      <c r="C51" s="300"/>
      <c r="D51" s="300"/>
      <c r="E51" s="300"/>
      <c r="F51" s="301"/>
    </row>
  </sheetData>
  <sheetProtection password="E7F0" sheet="1" objects="1" scenarios="1"/>
  <mergeCells count="5">
    <mergeCell ref="B2:F2"/>
    <mergeCell ref="E5:F5"/>
    <mergeCell ref="E6:F6"/>
    <mergeCell ref="B10:F51"/>
    <mergeCell ref="B3:F3"/>
  </mergeCells>
  <phoneticPr fontId="0" type="noConversion"/>
  <dataValidations disablePrompts="1" xWindow="531" yWindow="143" count="1">
    <dataValidation allowBlank="1" showInputMessage="1" showErrorMessage="1" promptTitle="Notes" prompt="This space is provided for any notes to the budget." sqref="B10:F10" xr:uid="{00000000-0002-0000-0200-000000000000}"/>
  </dataValidations>
  <printOptions horizontalCentered="1"/>
  <pageMargins left="0.2" right="0.2" top="0.75" bottom="0.25" header="0" footer="0.25"/>
  <pageSetup orientation="portrait" horizontalDpi="300" verticalDpi="300" r:id="rId1"/>
  <headerFooter alignWithMargins="0">
    <oddHeader>&amp;L&amp;8Texas Health and Human Services Commission&amp;R&amp;8Primary Home Care CDS Budget
December 2019</oddHeader>
    <oddFooter>&amp;R&amp;8Date and Time Created
&amp;D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K92"/>
  <sheetViews>
    <sheetView tabSelected="1" topLeftCell="A7" zoomScale="80" zoomScaleNormal="80" workbookViewId="0">
      <selection activeCell="K24" sqref="K24"/>
    </sheetView>
  </sheetViews>
  <sheetFormatPr defaultColWidth="9.21875" defaultRowHeight="13.2" x14ac:dyDescent="0.25"/>
  <cols>
    <col min="1" max="2" width="4.21875" style="1" customWidth="1"/>
    <col min="3" max="3" width="48.44140625" style="1" bestFit="1" customWidth="1"/>
    <col min="4" max="4" width="16.44140625" style="1" customWidth="1"/>
    <col min="5" max="5" width="4.21875" style="1" customWidth="1"/>
    <col min="6" max="6" width="16.44140625" style="11" customWidth="1"/>
    <col min="7" max="8" width="4.21875" style="1" customWidth="1"/>
    <col min="9" max="10" width="9.21875" style="1" hidden="1" customWidth="1"/>
    <col min="11" max="11" width="72.5546875" style="1" customWidth="1"/>
    <col min="12" max="16384" width="9.21875" style="1"/>
  </cols>
  <sheetData>
    <row r="1" spans="2:10" ht="12.75" customHeight="1" x14ac:dyDescent="0.25"/>
    <row r="2" spans="2:10" ht="61.5" customHeight="1" x14ac:dyDescent="0.25">
      <c r="B2" s="265" t="s">
        <v>208</v>
      </c>
      <c r="C2" s="265"/>
      <c r="D2" s="265"/>
      <c r="E2" s="265"/>
      <c r="F2" s="265"/>
      <c r="G2" s="265"/>
    </row>
    <row r="3" spans="2:10" ht="15.75" customHeight="1" x14ac:dyDescent="0.3">
      <c r="B3" s="266" t="s">
        <v>115</v>
      </c>
      <c r="C3" s="266"/>
      <c r="D3" s="266"/>
      <c r="E3" s="266"/>
      <c r="F3" s="266"/>
    </row>
    <row r="4" spans="2:10" ht="15.75" customHeight="1" x14ac:dyDescent="0.25">
      <c r="C4" s="20"/>
      <c r="D4" s="20"/>
      <c r="E4" s="20"/>
      <c r="F4" s="20"/>
    </row>
    <row r="5" spans="2:10" ht="15.75" customHeight="1" thickBot="1" x14ac:dyDescent="0.3">
      <c r="C5" s="21">
        <f>Consumer_Name</f>
        <v>0</v>
      </c>
      <c r="D5" s="20"/>
      <c r="E5" s="291">
        <f>Medicaid_Number</f>
        <v>0</v>
      </c>
      <c r="F5" s="291"/>
    </row>
    <row r="6" spans="2:10" ht="15.75" customHeight="1" x14ac:dyDescent="0.25">
      <c r="C6" s="22" t="s">
        <v>35</v>
      </c>
      <c r="D6" s="22"/>
      <c r="E6" s="292" t="s">
        <v>36</v>
      </c>
      <c r="F6" s="292"/>
    </row>
    <row r="7" spans="2:10" ht="15.75" customHeight="1" x14ac:dyDescent="0.25">
      <c r="C7" s="22"/>
      <c r="D7" s="22"/>
      <c r="E7" s="22"/>
      <c r="F7" s="22"/>
    </row>
    <row r="8" spans="2:10" ht="15.75" customHeight="1" thickBot="1" x14ac:dyDescent="0.3">
      <c r="C8" s="23" t="s">
        <v>5</v>
      </c>
      <c r="D8" s="36">
        <f>From</f>
        <v>0</v>
      </c>
      <c r="E8" s="22" t="s">
        <v>6</v>
      </c>
      <c r="F8" s="36">
        <f>To</f>
        <v>0</v>
      </c>
    </row>
    <row r="9" spans="2:10" ht="15.75" customHeight="1" thickBot="1" x14ac:dyDescent="0.3">
      <c r="C9" s="23"/>
      <c r="D9" s="24"/>
      <c r="E9" s="22"/>
      <c r="F9" s="24"/>
    </row>
    <row r="10" spans="2:10" ht="30.75" customHeight="1" thickBot="1" x14ac:dyDescent="0.35">
      <c r="C10" s="114" t="s">
        <v>99</v>
      </c>
      <c r="D10" s="120">
        <f>D18</f>
        <v>0</v>
      </c>
      <c r="E10" s="22"/>
      <c r="F10" s="24"/>
    </row>
    <row r="11" spans="2:10" ht="15.75" customHeight="1" x14ac:dyDescent="0.25">
      <c r="C11" s="23"/>
      <c r="D11" s="24"/>
      <c r="E11" s="22"/>
      <c r="F11" s="24"/>
    </row>
    <row r="12" spans="2:10" ht="15.75" customHeight="1" x14ac:dyDescent="0.25">
      <c r="E12" s="165"/>
      <c r="F12" s="24"/>
    </row>
    <row r="13" spans="2:10" ht="15.75" customHeight="1" thickBot="1" x14ac:dyDescent="0.3">
      <c r="C13" s="23"/>
      <c r="D13" s="24"/>
      <c r="E13" s="22"/>
      <c r="F13" s="24"/>
    </row>
    <row r="14" spans="2:10" ht="15.75" customHeight="1" thickBot="1" x14ac:dyDescent="0.3">
      <c r="C14" s="146" t="s">
        <v>97</v>
      </c>
      <c r="D14" s="302" t="s">
        <v>140</v>
      </c>
      <c r="E14" s="303"/>
      <c r="F14" s="304"/>
    </row>
    <row r="15" spans="2:10" ht="15.75" customHeight="1" thickBot="1" x14ac:dyDescent="0.3">
      <c r="C15" s="249" t="s">
        <v>207</v>
      </c>
      <c r="D15" s="314"/>
      <c r="E15" s="315"/>
      <c r="F15" s="316"/>
    </row>
    <row r="16" spans="2:10" ht="15.75" customHeight="1" thickBot="1" x14ac:dyDescent="0.3">
      <c r="C16" s="166" t="s">
        <v>148</v>
      </c>
      <c r="D16" s="311"/>
      <c r="E16" s="312"/>
      <c r="F16" s="313"/>
      <c r="I16" s="1" t="s">
        <v>140</v>
      </c>
      <c r="J16" s="79">
        <v>13.2</v>
      </c>
    </row>
    <row r="17" spans="3:11" ht="15.75" customHeight="1" thickBot="1" x14ac:dyDescent="0.3">
      <c r="C17" s="147" t="s">
        <v>98</v>
      </c>
      <c r="D17" s="305">
        <f>VLOOKUP(D14,I16:J17,2,FALSE)</f>
        <v>13.2</v>
      </c>
      <c r="E17" s="306"/>
      <c r="F17" s="307"/>
      <c r="I17" s="1" t="s">
        <v>141</v>
      </c>
      <c r="J17" s="79">
        <v>13.04</v>
      </c>
    </row>
    <row r="18" spans="3:11" ht="15.75" customHeight="1" thickBot="1" x14ac:dyDescent="0.3">
      <c r="C18" s="148" t="s">
        <v>149</v>
      </c>
      <c r="D18" s="308">
        <f>D17*D15</f>
        <v>0</v>
      </c>
      <c r="E18" s="309"/>
      <c r="F18" s="310"/>
      <c r="H18" s="79"/>
      <c r="K18" s="248"/>
    </row>
    <row r="19" spans="3:11" ht="15.75" customHeight="1" x14ac:dyDescent="0.25">
      <c r="H19" s="79"/>
      <c r="J19" s="1">
        <f>Weekly_Authorized_Supported_Home_Living_Hours*Weeks</f>
        <v>0</v>
      </c>
    </row>
    <row r="20" spans="3:11" ht="15.75" customHeight="1" x14ac:dyDescent="0.25"/>
    <row r="21" spans="3:11" ht="15.75" customHeight="1" x14ac:dyDescent="0.25"/>
    <row r="22" spans="3:11" ht="15.75" customHeight="1" x14ac:dyDescent="0.25">
      <c r="J22" s="1">
        <f>IF(OR(J23=366,J23=365),52,(ROUNDUP(J23/7,0)))</f>
        <v>0</v>
      </c>
    </row>
    <row r="23" spans="3:11" ht="15.75" customHeight="1" x14ac:dyDescent="0.25">
      <c r="J23" s="77">
        <f>F8-D8</f>
        <v>0</v>
      </c>
    </row>
    <row r="24" spans="3:11" ht="15.75" customHeight="1" x14ac:dyDescent="0.25"/>
    <row r="25" spans="3:11" ht="15.75" customHeight="1" x14ac:dyDescent="0.25"/>
    <row r="26" spans="3:11" ht="15.75" customHeight="1" x14ac:dyDescent="0.25"/>
    <row r="27" spans="3:11" ht="15.75" customHeight="1" x14ac:dyDescent="0.25"/>
    <row r="28" spans="3:11" ht="15.75" customHeight="1" x14ac:dyDescent="0.25"/>
    <row r="29" spans="3:11" ht="15.75" customHeight="1" x14ac:dyDescent="0.25"/>
    <row r="30" spans="3:11" ht="15.75" customHeight="1" x14ac:dyDescent="0.25"/>
    <row r="31" spans="3:11" ht="15.75" customHeight="1" x14ac:dyDescent="0.25"/>
    <row r="32" spans="3:11"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sheetData>
  <sheetProtection algorithmName="SHA-512" hashValue="KPzec0c4Co6PBF/c3JcFRIM8agEXJT9xMGmVSsScpAnPCDCLtfRRiMREq/i1pGyXBspy3MePCjTJAU+cyP0NZQ==" saltValue="ezLsyv9NhXJkhp6o1NP37A==" spinCount="100000" sheet="1" objects="1" scenarios="1"/>
  <customSheetViews>
    <customSheetView guid="{346F6C38-467E-4277-A934-45FBB069E11D}" scale="130" fitToPage="1" showRuler="0">
      <selection activeCell="B2" sqref="B2:F2"/>
      <pageMargins left="0.2" right="0.2" top="0.75" bottom="0.25" header="0" footer="0.25"/>
      <printOptions horizontalCentered="1"/>
      <pageSetup orientation="portrait" horizontalDpi="300" verticalDpi="300" r:id="rId1"/>
      <headerFooter alignWithMargins="0">
        <oddHeader>&amp;L&amp;8Texas Department
of Human Services&amp;R&amp;8Form 1546, page 3
January 2002</oddHeader>
      </headerFooter>
    </customSheetView>
    <customSheetView guid="{454ECA60-FBCC-11D6-AB9B-00C04F5868C8}" scale="75" showPageBreaks="1" fitToPage="1" printArea="1" showRuler="0">
      <selection activeCell="F14" sqref="F14"/>
      <pageMargins left="0.2" right="0.2" top="0.75" bottom="0.25" header="0" footer="0.25"/>
      <printOptions horizontalCentered="1"/>
      <pageSetup orientation="portrait" horizontalDpi="300" verticalDpi="300" r:id="rId2"/>
      <headerFooter alignWithMargins="0">
        <oddHeader>&amp;L&amp;8Texas Department
of Human Services&amp;R&amp;8Form 1546, page 3
January 2002</oddHeader>
      </headerFooter>
    </customSheetView>
  </customSheetViews>
  <mergeCells count="9">
    <mergeCell ref="D14:F14"/>
    <mergeCell ref="D17:F17"/>
    <mergeCell ref="D18:F18"/>
    <mergeCell ref="B2:G2"/>
    <mergeCell ref="E6:F6"/>
    <mergeCell ref="B3:F3"/>
    <mergeCell ref="E5:F5"/>
    <mergeCell ref="D16:F16"/>
    <mergeCell ref="D15:F15"/>
  </mergeCells>
  <phoneticPr fontId="0" type="noConversion"/>
  <dataValidations xWindow="531" yWindow="143" count="3">
    <dataValidation allowBlank="1" showErrorMessage="1" promptTitle="Information Only Page" prompt="This page is for Information only.  It is not a part of the Client's budget." sqref="B2:G2" xr:uid="{00000000-0002-0000-0300-000000000000}"/>
    <dataValidation allowBlank="1" showInputMessage="1" showErrorMessage="1" promptTitle="Weekly Units" prompt="Enter the number of hours the Consumer is authorized each week. " sqref="D16" xr:uid="{00000000-0002-0000-0300-000001000000}"/>
    <dataValidation type="list" allowBlank="1" showInputMessage="1" showErrorMessage="1" promptTitle="Service" prompt="Select either Priority or Non-Priority." sqref="E14:F14 D14" xr:uid="{00000000-0002-0000-0300-000002000000}">
      <formula1>$I$16:$I$17</formula1>
    </dataValidation>
  </dataValidations>
  <printOptions horizontalCentered="1"/>
  <pageMargins left="0.2" right="0.2" top="0.75" bottom="0.5" header="0" footer="0"/>
  <pageSetup orientation="portrait" horizontalDpi="300" verticalDpi="300" r:id="rId3"/>
  <headerFooter alignWithMargins="0">
    <oddHeader>&amp;L&amp;8Texas Health and Human Services Commission&amp;R&amp;8Primary Home Care CDS Budget
December 2019</oddHeader>
    <oddFooter>&amp;R&amp;8Date and Time Created
&amp;D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7"/>
  <sheetViews>
    <sheetView zoomScale="75" zoomScaleNormal="75" zoomScaleSheetLayoutView="75" workbookViewId="0">
      <selection activeCell="L3" sqref="L3"/>
    </sheetView>
  </sheetViews>
  <sheetFormatPr defaultColWidth="9.21875" defaultRowHeight="13.2" x14ac:dyDescent="0.25"/>
  <cols>
    <col min="1" max="1" width="4.44140625" style="1" customWidth="1"/>
    <col min="2" max="2" width="4.21875" style="26" customWidth="1"/>
    <col min="3" max="3" width="46.5546875" style="1" customWidth="1"/>
    <col min="4" max="4" width="21" style="1" customWidth="1"/>
    <col min="5" max="6" width="4.21875" style="1" customWidth="1"/>
    <col min="7" max="7" width="27.21875" style="1" customWidth="1"/>
    <col min="8" max="8" width="4.21875" style="1" customWidth="1"/>
    <col min="9" max="9" width="11" style="1" customWidth="1"/>
    <col min="10" max="16384" width="9.21875" style="1"/>
  </cols>
  <sheetData>
    <row r="1" spans="1:9" ht="12.75" customHeight="1" x14ac:dyDescent="0.25">
      <c r="I1" s="11"/>
    </row>
    <row r="2" spans="1:9" ht="39.75" customHeight="1" x14ac:dyDescent="0.4">
      <c r="B2" s="265" t="s">
        <v>127</v>
      </c>
      <c r="C2" s="265"/>
      <c r="D2" s="265"/>
      <c r="E2" s="265"/>
      <c r="F2" s="265"/>
      <c r="G2" s="265"/>
      <c r="H2" s="2"/>
      <c r="I2" s="2"/>
    </row>
    <row r="3" spans="1:9" ht="15.6" x14ac:dyDescent="0.3">
      <c r="B3" s="266" t="s">
        <v>150</v>
      </c>
      <c r="C3" s="266"/>
      <c r="D3" s="266"/>
      <c r="E3" s="266"/>
      <c r="F3" s="266"/>
      <c r="G3" s="266"/>
      <c r="H3" s="20"/>
      <c r="I3" s="20"/>
    </row>
    <row r="4" spans="1:9" ht="13.8" x14ac:dyDescent="0.25">
      <c r="C4" s="20"/>
      <c r="D4" s="20"/>
      <c r="E4" s="20"/>
      <c r="F4" s="20"/>
      <c r="G4" s="20"/>
      <c r="H4" s="20"/>
      <c r="I4" s="20"/>
    </row>
    <row r="5" spans="1:9" ht="14.4" thickBot="1" x14ac:dyDescent="0.3">
      <c r="B5" s="291">
        <f>Consumer_Name</f>
        <v>0</v>
      </c>
      <c r="C5" s="291"/>
      <c r="D5" s="20"/>
      <c r="E5" s="291">
        <f>Medicaid_Number</f>
        <v>0</v>
      </c>
      <c r="F5" s="291"/>
      <c r="G5" s="291"/>
      <c r="H5" s="27"/>
    </row>
    <row r="6" spans="1:9" ht="13.8" x14ac:dyDescent="0.25">
      <c r="C6" s="22" t="s">
        <v>35</v>
      </c>
      <c r="D6" s="22"/>
      <c r="E6" s="348" t="s">
        <v>36</v>
      </c>
      <c r="F6" s="348"/>
      <c r="G6" s="348"/>
      <c r="H6" s="29"/>
      <c r="I6" s="22"/>
    </row>
    <row r="7" spans="1:9" ht="13.8" x14ac:dyDescent="0.25">
      <c r="A7" s="22"/>
      <c r="B7" s="22"/>
      <c r="C7" s="22"/>
      <c r="D7" s="22"/>
      <c r="E7" s="29"/>
      <c r="F7" s="29"/>
      <c r="G7" s="29"/>
      <c r="H7" s="29"/>
      <c r="I7" s="22"/>
    </row>
    <row r="8" spans="1:9" ht="14.4" thickBot="1" x14ac:dyDescent="0.3">
      <c r="C8" s="23" t="s">
        <v>5</v>
      </c>
      <c r="D8" s="36">
        <f>From</f>
        <v>0</v>
      </c>
      <c r="E8" s="22" t="s">
        <v>6</v>
      </c>
      <c r="F8" s="327">
        <f>To</f>
        <v>0</v>
      </c>
      <c r="G8" s="327"/>
      <c r="H8" s="29"/>
      <c r="I8" s="22"/>
    </row>
    <row r="9" spans="1:9" ht="14.4" thickBot="1" x14ac:dyDescent="0.3">
      <c r="A9" s="23"/>
      <c r="B9" s="24"/>
      <c r="C9" s="22"/>
      <c r="D9" s="24"/>
      <c r="E9" s="20"/>
      <c r="F9" s="20"/>
      <c r="G9" s="20"/>
      <c r="H9" s="20"/>
      <c r="I9" s="20"/>
    </row>
    <row r="10" spans="1:9" ht="16.2" thickBot="1" x14ac:dyDescent="0.35">
      <c r="B10" s="267" t="s">
        <v>100</v>
      </c>
      <c r="C10" s="275"/>
      <c r="D10" s="275"/>
      <c r="E10" s="275"/>
      <c r="F10" s="357"/>
      <c r="G10" s="44">
        <f>Total_Budget</f>
        <v>0</v>
      </c>
      <c r="H10" s="30"/>
    </row>
    <row r="11" spans="1:9" ht="13.8" thickBot="1" x14ac:dyDescent="0.3">
      <c r="B11" s="5"/>
      <c r="C11" s="4"/>
      <c r="D11" s="4"/>
      <c r="E11" s="4"/>
      <c r="F11" s="4"/>
      <c r="G11" s="30"/>
      <c r="H11" s="30"/>
    </row>
    <row r="12" spans="1:9" ht="18" thickBot="1" x14ac:dyDescent="0.35">
      <c r="B12" s="345" t="s">
        <v>101</v>
      </c>
      <c r="C12" s="346"/>
      <c r="D12" s="346"/>
      <c r="E12" s="346"/>
      <c r="F12" s="346"/>
      <c r="G12" s="347"/>
      <c r="H12" s="31"/>
    </row>
    <row r="13" spans="1:9" ht="12.75" customHeight="1" x14ac:dyDescent="0.25">
      <c r="B13" s="358" t="s">
        <v>103</v>
      </c>
      <c r="C13" s="359"/>
      <c r="D13" s="359"/>
      <c r="E13" s="359"/>
      <c r="F13" s="359"/>
      <c r="G13" s="168">
        <f>IF(G10*0.1&lt;=600,G10*0.1,600)</f>
        <v>0</v>
      </c>
      <c r="H13" s="4"/>
    </row>
    <row r="14" spans="1:9" ht="13.8" thickBot="1" x14ac:dyDescent="0.3">
      <c r="B14" s="360"/>
      <c r="C14" s="361"/>
      <c r="D14" s="53" t="s">
        <v>18</v>
      </c>
      <c r="E14" s="362" t="s">
        <v>19</v>
      </c>
      <c r="F14" s="363"/>
      <c r="G14" s="364"/>
      <c r="H14" s="4"/>
    </row>
    <row r="15" spans="1:9" x14ac:dyDescent="0.25">
      <c r="B15" s="343" t="s">
        <v>1</v>
      </c>
      <c r="C15" s="344"/>
      <c r="D15" s="51"/>
      <c r="E15" s="339"/>
      <c r="F15" s="340"/>
      <c r="G15" s="341"/>
      <c r="H15" s="4"/>
    </row>
    <row r="16" spans="1:9" x14ac:dyDescent="0.25">
      <c r="B16" s="343" t="s">
        <v>16</v>
      </c>
      <c r="C16" s="344"/>
      <c r="D16" s="52"/>
      <c r="E16" s="328"/>
      <c r="F16" s="329"/>
      <c r="G16" s="330"/>
      <c r="H16" s="4"/>
    </row>
    <row r="17" spans="2:9" x14ac:dyDescent="0.25">
      <c r="B17" s="343" t="s">
        <v>17</v>
      </c>
      <c r="C17" s="344"/>
      <c r="D17" s="52"/>
      <c r="E17" s="328"/>
      <c r="F17" s="329"/>
      <c r="G17" s="330"/>
      <c r="H17" s="4"/>
      <c r="I17" s="169"/>
    </row>
    <row r="18" spans="2:9" ht="13.8" thickBot="1" x14ac:dyDescent="0.3">
      <c r="B18" s="343" t="s">
        <v>2</v>
      </c>
      <c r="C18" s="344"/>
      <c r="D18" s="52"/>
      <c r="E18" s="338"/>
      <c r="F18" s="329"/>
      <c r="G18" s="330"/>
      <c r="H18" s="4"/>
    </row>
    <row r="19" spans="2:9" x14ac:dyDescent="0.25">
      <c r="B19" s="342" t="s">
        <v>4</v>
      </c>
      <c r="C19" s="332"/>
      <c r="D19" s="142"/>
      <c r="E19" s="328"/>
      <c r="F19" s="329"/>
      <c r="G19" s="330"/>
      <c r="H19" s="4"/>
    </row>
    <row r="20" spans="2:9" ht="13.8" thickBot="1" x14ac:dyDescent="0.3">
      <c r="B20" s="349" t="s">
        <v>4</v>
      </c>
      <c r="C20" s="323"/>
      <c r="D20" s="143"/>
      <c r="E20" s="324"/>
      <c r="F20" s="325"/>
      <c r="G20" s="326"/>
      <c r="H20" s="4"/>
    </row>
    <row r="21" spans="2:9" ht="16.2" thickBot="1" x14ac:dyDescent="0.35">
      <c r="B21" s="352" t="s">
        <v>102</v>
      </c>
      <c r="C21" s="353"/>
      <c r="D21" s="353"/>
      <c r="E21" s="353"/>
      <c r="F21" s="354"/>
      <c r="G21" s="49">
        <f>SUM(D15:D20)</f>
        <v>0</v>
      </c>
      <c r="H21" s="30"/>
    </row>
    <row r="22" spans="2:9" ht="16.2" thickBot="1" x14ac:dyDescent="0.35">
      <c r="B22" s="114"/>
      <c r="C22" s="114"/>
      <c r="D22" s="114"/>
      <c r="E22" s="114"/>
      <c r="F22" s="114"/>
      <c r="G22" s="141"/>
      <c r="H22" s="30"/>
    </row>
    <row r="23" spans="2:9" ht="18" thickBot="1" x14ac:dyDescent="0.35">
      <c r="B23" s="345" t="s">
        <v>107</v>
      </c>
      <c r="C23" s="346"/>
      <c r="D23" s="346"/>
      <c r="E23" s="346"/>
      <c r="F23" s="346"/>
      <c r="G23" s="347"/>
      <c r="H23" s="32"/>
    </row>
    <row r="24" spans="2:9" ht="13.5" customHeight="1" x14ac:dyDescent="0.25">
      <c r="B24" s="350" t="s">
        <v>106</v>
      </c>
      <c r="C24" s="351"/>
      <c r="D24" s="351"/>
      <c r="E24" s="351"/>
      <c r="F24" s="351"/>
      <c r="G24" s="80">
        <f>G10-G21</f>
        <v>0</v>
      </c>
      <c r="H24" s="32"/>
    </row>
    <row r="25" spans="2:9" ht="13.5" customHeight="1" thickBot="1" x14ac:dyDescent="0.3">
      <c r="B25" s="355"/>
      <c r="C25" s="356"/>
      <c r="D25" s="170" t="s">
        <v>18</v>
      </c>
      <c r="E25" s="335" t="s">
        <v>19</v>
      </c>
      <c r="F25" s="336"/>
      <c r="G25" s="337"/>
      <c r="H25" s="4"/>
    </row>
    <row r="26" spans="2:9" x14ac:dyDescent="0.25">
      <c r="B26" s="343" t="s">
        <v>21</v>
      </c>
      <c r="C26" s="344"/>
      <c r="D26" s="54"/>
      <c r="E26" s="339"/>
      <c r="F26" s="340"/>
      <c r="G26" s="341"/>
      <c r="H26" s="4"/>
    </row>
    <row r="27" spans="2:9" ht="13.8" thickBot="1" x14ac:dyDescent="0.3">
      <c r="B27" s="333" t="s">
        <v>3</v>
      </c>
      <c r="C27" s="334"/>
      <c r="D27" s="54"/>
      <c r="E27" s="328"/>
      <c r="F27" s="329"/>
      <c r="G27" s="330"/>
      <c r="H27" s="4"/>
    </row>
    <row r="28" spans="2:9" x14ac:dyDescent="0.25">
      <c r="B28" s="331" t="s">
        <v>4</v>
      </c>
      <c r="C28" s="332"/>
      <c r="D28" s="55"/>
      <c r="E28" s="328"/>
      <c r="F28" s="329"/>
      <c r="G28" s="330"/>
      <c r="H28" s="4"/>
    </row>
    <row r="29" spans="2:9" ht="13.8" thickBot="1" x14ac:dyDescent="0.3">
      <c r="B29" s="322" t="s">
        <v>4</v>
      </c>
      <c r="C29" s="323"/>
      <c r="D29" s="56"/>
      <c r="E29" s="324"/>
      <c r="F29" s="325"/>
      <c r="G29" s="326"/>
      <c r="H29" s="4"/>
    </row>
    <row r="30" spans="2:9" ht="16.2" thickBot="1" x14ac:dyDescent="0.35">
      <c r="B30" s="319" t="s">
        <v>62</v>
      </c>
      <c r="C30" s="320"/>
      <c r="D30" s="320"/>
      <c r="E30" s="320"/>
      <c r="F30" s="321"/>
      <c r="G30" s="50">
        <f>SUM(D26:D29)</f>
        <v>0</v>
      </c>
      <c r="H30" s="30"/>
    </row>
    <row r="31" spans="2:9" ht="13.8" thickBot="1" x14ac:dyDescent="0.3">
      <c r="B31" s="5"/>
      <c r="C31" s="4"/>
      <c r="D31" s="4"/>
      <c r="E31" s="4"/>
      <c r="F31" s="4"/>
      <c r="G31" s="30"/>
      <c r="H31" s="30"/>
    </row>
    <row r="32" spans="2:9" ht="18" thickBot="1" x14ac:dyDescent="0.35">
      <c r="B32" s="317" t="s">
        <v>61</v>
      </c>
      <c r="C32" s="318"/>
      <c r="D32" s="318"/>
      <c r="E32" s="318"/>
      <c r="F32" s="318"/>
      <c r="G32" s="121">
        <f>G10-G21-G30</f>
        <v>0</v>
      </c>
      <c r="H32" s="30"/>
    </row>
    <row r="33" spans="4:8" x14ac:dyDescent="0.25">
      <c r="H33" s="33"/>
    </row>
    <row r="34" spans="4:8" x14ac:dyDescent="0.25">
      <c r="D34" s="79"/>
    </row>
    <row r="35" spans="4:8" x14ac:dyDescent="0.25">
      <c r="D35" s="79"/>
    </row>
    <row r="37" spans="4:8" x14ac:dyDescent="0.25">
      <c r="D37" s="79"/>
    </row>
  </sheetData>
  <sheetProtection algorithmName="SHA-512" hashValue="tWJreNlD2+4ZZAC0TNcS3/pnsSn+WfATBu5R1XnNj3pDo3VYDlUCKvtuwEkr0LPKDAwwU7uOVtNwgMguSWtqEg==" saltValue="WrKgMsBb0FrpyBODYuOskg==" spinCount="100000" sheet="1" objects="1" scenarios="1"/>
  <customSheetViews>
    <customSheetView guid="{346F6C38-467E-4277-A934-45FBB069E11D}" scale="130" printArea="1" showRuler="0" topLeftCell="A32">
      <selection activeCell="C46" sqref="C46:E46"/>
      <pageMargins left="0.2" right="0.2" top="0.75" bottom="0.25" header="0" footer="0.25"/>
      <printOptions horizontalCentered="1"/>
      <pageSetup orientation="portrait" r:id="rId1"/>
      <headerFooter alignWithMargins="0">
        <oddHeader>&amp;L&amp;8Texas Department
of Human Services&amp;R&amp;8Form 1546, page 4
January 2002</oddHeader>
      </headerFooter>
    </customSheetView>
    <customSheetView guid="{454ECA60-FBCC-11D6-AB9B-00C04F5868C8}" scale="75" showPageBreaks="1" printArea="1" showRuler="0">
      <selection activeCell="F13" sqref="F13"/>
      <pageMargins left="0.2" right="0.2" top="0.75" bottom="0.25" header="0" footer="0.25"/>
      <printOptions horizontalCentered="1"/>
      <pageSetup orientation="portrait" r:id="rId2"/>
      <headerFooter alignWithMargins="0">
        <oddHeader>&amp;L&amp;8Texas Department
of Human Services&amp;R&amp;8Form 1546, page 4
January 2002</oddHeader>
      </headerFooter>
    </customSheetView>
  </customSheetViews>
  <mergeCells count="38">
    <mergeCell ref="B10:F10"/>
    <mergeCell ref="E16:G16"/>
    <mergeCell ref="B15:C15"/>
    <mergeCell ref="E15:G15"/>
    <mergeCell ref="B13:F13"/>
    <mergeCell ref="B14:C14"/>
    <mergeCell ref="B12:G12"/>
    <mergeCell ref="E14:G14"/>
    <mergeCell ref="B16:C16"/>
    <mergeCell ref="B20:C20"/>
    <mergeCell ref="B17:C17"/>
    <mergeCell ref="B24:F24"/>
    <mergeCell ref="B26:C26"/>
    <mergeCell ref="E19:G19"/>
    <mergeCell ref="E20:G20"/>
    <mergeCell ref="B21:F21"/>
    <mergeCell ref="B25:C25"/>
    <mergeCell ref="B2:G2"/>
    <mergeCell ref="B3:G3"/>
    <mergeCell ref="E5:G5"/>
    <mergeCell ref="E6:G6"/>
    <mergeCell ref="B5:C5"/>
    <mergeCell ref="B32:F32"/>
    <mergeCell ref="B30:F30"/>
    <mergeCell ref="B29:C29"/>
    <mergeCell ref="E29:G29"/>
    <mergeCell ref="F8:G8"/>
    <mergeCell ref="E28:G28"/>
    <mergeCell ref="B28:C28"/>
    <mergeCell ref="B27:C27"/>
    <mergeCell ref="E25:G25"/>
    <mergeCell ref="E18:G18"/>
    <mergeCell ref="E26:G26"/>
    <mergeCell ref="E27:G27"/>
    <mergeCell ref="E17:G17"/>
    <mergeCell ref="B19:C19"/>
    <mergeCell ref="B18:C18"/>
    <mergeCell ref="B23:G23"/>
  </mergeCells>
  <phoneticPr fontId="0" type="noConversion"/>
  <dataValidations disablePrompts="1" xWindow="533" yWindow="144" count="13">
    <dataValidation allowBlank="1" showInputMessage="1" promptTitle="Other Compensation Costs" prompt="Enter the annual amount the Consumer estimates he would spend on any other Non-Taxable Compensation Costs.  Leave this cell blank if the Consumer does have expenses in this category." sqref="D28:D29" xr:uid="{00000000-0002-0000-0400-000000000000}"/>
    <dataValidation allowBlank="1" showInputMessage="1" promptTitle="Health Insurance" prompt="Enter the annual amount the Consumer estimates spending for Health Insurance premiums.  Leave this cell blank if the Consumer does not have expenses in this category." sqref="D26" xr:uid="{00000000-0002-0000-0400-000001000000}"/>
    <dataValidation allowBlank="1" showInputMessage="1" promptTitle="Workers' Comp &amp; Liability" prompt="Enter the annual amount the Consumer estimates spending for Workers' Compensation or Liability Insurance premiums.  Leave this cell blank if the Consumer does not have expenses in this category." sqref="D27" xr:uid="{00000000-0002-0000-0400-000002000000}"/>
    <dataValidation allowBlank="1" showInputMessage="1" showErrorMessage="1" promptTitle="Other Compensation Costs" prompt="If the employer has Compensation Costs other than those listed above, give a description of the type of Compensation Cost in this cell." sqref="B28:C29" xr:uid="{00000000-0002-0000-0400-000003000000}"/>
    <dataValidation allowBlank="1" showInputMessage="1" showErrorMessage="1" promptTitle="Comments" prompt="Enter any comments to help further identify any entries in this category." sqref="E26:E29 E18:G18 E19:E20 E15:E17" xr:uid="{00000000-0002-0000-0400-000004000000}"/>
    <dataValidation allowBlank="1" showInputMessage="1" showErrorMessage="1" promptTitle="Other Administrative Costs" prompt="If the Consumer has Administrative Costs other than those listed above, give a description of the type of Administrative Cost in this cell." sqref="B19:C20" xr:uid="{00000000-0002-0000-0400-000005000000}"/>
    <dataValidation type="custom" allowBlank="1" showInputMessage="1" showErrorMessage="1" errorTitle="Excess Administrative Costs" error="You have exceeded the maximum amount for Administrative Costs.  Please verify that the estimated amounts for Administrative Costs do not exceed the dollar amount listed on Page 2" promptTitle="Copies &amp; Mailing" prompt="Enter the amount the employer is estimated to spend on Copies &amp; Mailing.  Leave this cell blank if the employer anticipates no expenses in this category." sqref="D17" xr:uid="{00000000-0002-0000-0400-000006000000}">
      <formula1>IF(G21&lt;=G13,G21,IF(G21&gt;G13,FALSE))</formula1>
    </dataValidation>
    <dataValidation type="custom" allowBlank="1" showInputMessage="1" showErrorMessage="1" errorTitle="Excess Administrative Costs" error="You have exceeded the maximum amount for Administrative Costs.  Please verify that the estimated amounts for Administrative Costs do not exceed the dollar amount listed on Page 2" promptTitle="Equipment &amp; Supplies" prompt="Enter the amount the employer is estimated to spend on equipment &amp; Supplies.  Leave this cell blank if the employer anticipates no expenses in this category." sqref="D16" xr:uid="{00000000-0002-0000-0400-000007000000}">
      <formula1>IF(G21&lt;=G13,G21,IF(G21&gt;G13,FALSE))</formula1>
    </dataValidation>
    <dataValidation type="custom" allowBlank="1" showInputMessage="1" showErrorMessage="1" errorTitle="Excess Administrative Costs" error="You have exceeded the maximum amount for Administrative Costs.  Please verify that the estimated amounts for Administrative Costs do not exceed the dollar amount listed on Page 2" promptTitle="Advertising" prompt="Enter the amount the employer is estimated to spend on Advertising.  Leave this cell blank if the employer anticipates no expenses in this category." sqref="D15" xr:uid="{00000000-0002-0000-0400-000008000000}">
      <formula1>IF(G21&lt;=G13,G21,IF(G21&gt;G13,FALSE))</formula1>
    </dataValidation>
    <dataValidation type="custom" allowBlank="1" showInputMessage="1" showErrorMessage="1" errorTitle="Excess Administrative Costs" error="You have exceeded the maximum amount for Administrative Costs.  Please verify that the estimated amounts for Administrative Costs do not exceed the dollar amount listed on Page 2" promptTitle="Other Administrative Costs" prompt="If you are entering an amount in this cell, be sure to identify the type of Administrative Cost in the cell to the left." sqref="D20" xr:uid="{00000000-0002-0000-0400-000009000000}">
      <formula1>IF(G21&lt;=G13,G21,IF(G21&gt;G13,FALSE))</formula1>
    </dataValidation>
    <dataValidation type="custom" allowBlank="1" showInputMessage="1" showErrorMessage="1" errorTitle="Excess Administrative Costs" error="You have exceeded the maximum amount for Administrative Costs.  Please verify that the estimated amounts for Administrative Costs do not exceed the dollar amount listed on Page 2" promptTitle="Criminal History Check" prompt="Enter the amount the employer is estimated to spend on Criminal History Checks.  Leave this cell blank if the employer anticipates no expenses in this category." sqref="D18" xr:uid="{00000000-0002-0000-0400-00000A000000}">
      <formula1>IF(G21&lt;=G13,G21,IF(G21&gt;G13,FALSE))</formula1>
    </dataValidation>
    <dataValidation type="custom" allowBlank="1" showInputMessage="1" showErrorMessage="1" errorTitle="Excess Administrative Costs" error="You have exceeded the maximum amount for Administrative Costs.  Please verify that the estimated amounts for Administrative Costs do not exceed the dollar amount listed on Page 2" promptTitle="Other Administrative Costs" prompt="If you are entering an amount in this cell, be sure to identify the type of Administrative Cost in the cell to the left." sqref="D19" xr:uid="{00000000-0002-0000-0400-00000B000000}">
      <formula1>IF(G21&lt;=G13,G21,IF(G21&gt;G13,FALSE))</formula1>
    </dataValidation>
    <dataValidation allowBlank="1" showErrorMessage="1" promptTitle="Information Only Page" prompt="This page is for Information only.  It is not a part of the Client's budget." sqref="B2:G2" xr:uid="{00000000-0002-0000-0400-00000C000000}"/>
  </dataValidations>
  <printOptions horizontalCentered="1"/>
  <pageMargins left="0.2" right="0.2" top="0.75" bottom="0.25" header="0" footer="0.25"/>
  <pageSetup orientation="portrait" r:id="rId3"/>
  <headerFooter alignWithMargins="0">
    <oddHeader>&amp;L&amp;8Texas Health and Human Services Commission&amp;R&amp;8Primary Home Care CDS Budget
December 2019</oddHeader>
    <oddFooter>&amp;R&amp;8Date and Time Created
&amp;D &amp;T</oddFooter>
  </headerFooter>
  <ignoredErrors>
    <ignoredError sqref="G21 G30" emptyCellReferenc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CC188"/>
  <sheetViews>
    <sheetView zoomScale="80" zoomScaleNormal="80" zoomScaleSheetLayoutView="50" workbookViewId="0">
      <selection activeCell="G25" sqref="G25"/>
    </sheetView>
  </sheetViews>
  <sheetFormatPr defaultColWidth="9.21875" defaultRowHeight="13.2" x14ac:dyDescent="0.25"/>
  <cols>
    <col min="1" max="1" width="4" style="1" customWidth="1"/>
    <col min="2" max="2" width="4.5546875" style="1" customWidth="1"/>
    <col min="3" max="3" width="17.44140625" style="1" customWidth="1"/>
    <col min="4" max="4" width="10.5546875" style="1" customWidth="1"/>
    <col min="5" max="5" width="9.5546875" style="1" customWidth="1"/>
    <col min="6" max="6" width="15.21875" style="1" customWidth="1"/>
    <col min="7" max="7" width="17.44140625" style="1" customWidth="1"/>
    <col min="8" max="8" width="18.77734375" style="1" customWidth="1"/>
    <col min="9" max="9" width="17.5546875" style="1" customWidth="1"/>
    <col min="10" max="10" width="12.21875" style="1" customWidth="1"/>
    <col min="11" max="11" width="13" style="1" customWidth="1"/>
    <col min="12" max="12" width="16" style="1" customWidth="1"/>
    <col min="13" max="13" width="3.77734375" style="1" customWidth="1"/>
    <col min="14" max="14" width="10.77734375" style="1" hidden="1" customWidth="1"/>
    <col min="15" max="15" width="14.44140625" style="1" hidden="1" customWidth="1"/>
    <col min="16" max="16" width="15.5546875" style="1" hidden="1" customWidth="1"/>
    <col min="17" max="17" width="11.77734375" style="1" hidden="1" customWidth="1"/>
    <col min="18" max="16384" width="9.21875" style="1"/>
  </cols>
  <sheetData>
    <row r="1" spans="2:17" ht="45" customHeight="1" x14ac:dyDescent="0.25">
      <c r="B1" s="265" t="s">
        <v>127</v>
      </c>
      <c r="C1" s="265"/>
      <c r="D1" s="265"/>
      <c r="E1" s="265"/>
      <c r="F1" s="265"/>
      <c r="G1" s="265"/>
      <c r="H1" s="265"/>
      <c r="I1" s="265"/>
      <c r="J1" s="265"/>
      <c r="K1" s="265"/>
      <c r="L1" s="265"/>
      <c r="M1" s="167"/>
      <c r="N1" s="64"/>
      <c r="O1" s="64"/>
      <c r="P1" s="1" t="s">
        <v>197</v>
      </c>
    </row>
    <row r="2" spans="2:17" ht="20.25" customHeight="1" x14ac:dyDescent="0.3">
      <c r="B2" s="266" t="s">
        <v>116</v>
      </c>
      <c r="C2" s="266"/>
      <c r="D2" s="266"/>
      <c r="E2" s="266"/>
      <c r="F2" s="266"/>
      <c r="G2" s="266"/>
      <c r="H2" s="266"/>
      <c r="I2" s="266"/>
      <c r="J2" s="266"/>
      <c r="K2" s="266"/>
      <c r="L2" s="266"/>
      <c r="M2" s="20"/>
      <c r="P2" s="1" t="s">
        <v>95</v>
      </c>
    </row>
    <row r="3" spans="2:17" ht="6.75" customHeight="1" x14ac:dyDescent="0.25">
      <c r="C3" s="20"/>
      <c r="D3" s="20"/>
      <c r="E3" s="20"/>
      <c r="F3" s="20"/>
      <c r="G3" s="20"/>
      <c r="H3" s="20"/>
      <c r="I3" s="20"/>
      <c r="J3" s="20"/>
      <c r="K3" s="20"/>
      <c r="L3" s="20"/>
      <c r="M3" s="20"/>
      <c r="P3" s="1" t="s">
        <v>198</v>
      </c>
    </row>
    <row r="4" spans="2:17" ht="14.4" thickBot="1" x14ac:dyDescent="0.3">
      <c r="C4" s="291">
        <f>Consumer_Name</f>
        <v>0</v>
      </c>
      <c r="D4" s="291"/>
      <c r="E4" s="291"/>
      <c r="F4" s="291"/>
      <c r="G4" s="20"/>
      <c r="H4" s="20"/>
      <c r="K4" s="21">
        <f>Medicaid_Number</f>
        <v>0</v>
      </c>
      <c r="L4" s="27"/>
      <c r="M4" s="27"/>
      <c r="P4" s="1" t="s">
        <v>199</v>
      </c>
    </row>
    <row r="5" spans="2:17" ht="13.8" x14ac:dyDescent="0.25">
      <c r="C5" s="292" t="s">
        <v>35</v>
      </c>
      <c r="D5" s="292"/>
      <c r="E5" s="292"/>
      <c r="F5" s="292"/>
      <c r="G5" s="22"/>
      <c r="H5" s="22"/>
      <c r="K5" s="28" t="s">
        <v>36</v>
      </c>
      <c r="L5" s="29"/>
      <c r="M5" s="29"/>
    </row>
    <row r="6" spans="2:17" ht="8.25" customHeight="1" x14ac:dyDescent="0.25">
      <c r="C6" s="22"/>
      <c r="D6" s="22"/>
      <c r="E6" s="22"/>
      <c r="F6" s="22"/>
      <c r="G6" s="22"/>
      <c r="H6" s="22"/>
      <c r="I6" s="22"/>
      <c r="J6" s="22"/>
      <c r="K6" s="29"/>
      <c r="L6" s="29"/>
      <c r="M6" s="29"/>
    </row>
    <row r="7" spans="2:17" ht="14.4" thickBot="1" x14ac:dyDescent="0.3">
      <c r="F7" s="23" t="s">
        <v>5</v>
      </c>
      <c r="G7" s="327">
        <f>From</f>
        <v>0</v>
      </c>
      <c r="H7" s="327"/>
      <c r="I7" s="172" t="s">
        <v>6</v>
      </c>
      <c r="J7" s="327">
        <f>To</f>
        <v>0</v>
      </c>
      <c r="K7" s="327"/>
    </row>
    <row r="8" spans="2:17" ht="12" customHeight="1" thickBot="1" x14ac:dyDescent="0.3">
      <c r="C8" s="23"/>
      <c r="D8" s="23"/>
      <c r="E8" s="23"/>
      <c r="F8" s="22"/>
      <c r="G8" s="22"/>
      <c r="H8" s="22"/>
      <c r="I8" s="24"/>
      <c r="J8" s="24"/>
      <c r="K8" s="20"/>
      <c r="L8" s="20"/>
      <c r="M8" s="20"/>
      <c r="P8" s="12"/>
      <c r="Q8" s="12"/>
    </row>
    <row r="9" spans="2:17" ht="19.5" customHeight="1" thickBot="1" x14ac:dyDescent="0.35">
      <c r="B9" s="317" t="s">
        <v>38</v>
      </c>
      <c r="C9" s="318"/>
      <c r="D9" s="318"/>
      <c r="E9" s="318"/>
      <c r="F9" s="318"/>
      <c r="G9" s="318"/>
      <c r="H9" s="318"/>
      <c r="I9" s="318"/>
      <c r="J9" s="318"/>
      <c r="K9" s="318"/>
      <c r="L9" s="398"/>
      <c r="M9" s="127"/>
      <c r="O9" s="397" t="s">
        <v>85</v>
      </c>
      <c r="P9" s="397"/>
      <c r="Q9" s="68">
        <v>7000</v>
      </c>
    </row>
    <row r="10" spans="2:17" ht="16.5" customHeight="1" x14ac:dyDescent="0.25">
      <c r="B10" s="416" t="s">
        <v>63</v>
      </c>
      <c r="C10" s="417"/>
      <c r="D10" s="417"/>
      <c r="E10" s="417"/>
      <c r="F10" s="417"/>
      <c r="G10" s="126">
        <f>Taxable</f>
        <v>0</v>
      </c>
      <c r="H10" s="414" t="s">
        <v>37</v>
      </c>
      <c r="I10" s="415"/>
      <c r="J10" s="415"/>
      <c r="K10" s="415"/>
      <c r="L10" s="75">
        <f>(Total_PAS_Dollars*Min_Employee_Compensation)-Non_Taxable</f>
        <v>0</v>
      </c>
      <c r="M10" s="30"/>
      <c r="O10" s="397" t="s">
        <v>88</v>
      </c>
      <c r="P10" s="397"/>
      <c r="Q10" s="68">
        <v>9000</v>
      </c>
    </row>
    <row r="11" spans="2:17" ht="19.5" customHeight="1" thickBot="1" x14ac:dyDescent="0.35">
      <c r="B11" s="424" t="s">
        <v>64</v>
      </c>
      <c r="C11" s="425"/>
      <c r="D11" s="425"/>
      <c r="E11" s="425"/>
      <c r="F11" s="425"/>
      <c r="G11" s="82">
        <f>SUM(N21,N38,N55,N72,N89,N106,N123,N140,N157,N174)</f>
        <v>0</v>
      </c>
      <c r="H11" s="422" t="s">
        <v>56</v>
      </c>
      <c r="I11" s="422"/>
      <c r="J11" s="422"/>
      <c r="K11" s="423"/>
      <c r="L11" s="67">
        <f>G10-G11</f>
        <v>0</v>
      </c>
      <c r="M11" s="128"/>
      <c r="O11" s="12"/>
    </row>
    <row r="12" spans="2:17" ht="12.75" customHeight="1" thickBot="1" x14ac:dyDescent="0.3">
      <c r="O12" s="12"/>
      <c r="P12" s="13" t="s">
        <v>86</v>
      </c>
      <c r="Q12" s="69">
        <v>6.0000000000000001E-3</v>
      </c>
    </row>
    <row r="13" spans="2:17" ht="19.5" customHeight="1" thickBot="1" x14ac:dyDescent="0.35">
      <c r="B13" s="317" t="s">
        <v>87</v>
      </c>
      <c r="C13" s="318"/>
      <c r="D13" s="318"/>
      <c r="E13" s="318"/>
      <c r="F13" s="318"/>
      <c r="G13" s="318"/>
      <c r="H13" s="318"/>
      <c r="I13" s="318"/>
      <c r="J13" s="318"/>
      <c r="K13" s="318"/>
      <c r="L13" s="398"/>
      <c r="M13" s="127"/>
      <c r="O13" s="12"/>
      <c r="P13" s="13" t="s">
        <v>14</v>
      </c>
      <c r="Q13" s="70">
        <v>6.2E-2</v>
      </c>
    </row>
    <row r="14" spans="2:17" ht="12.75" customHeight="1" x14ac:dyDescent="0.25">
      <c r="B14" s="408" t="s">
        <v>105</v>
      </c>
      <c r="C14" s="409"/>
      <c r="D14" s="409"/>
      <c r="E14" s="409"/>
      <c r="F14" s="409"/>
      <c r="G14" s="409"/>
      <c r="H14" s="409"/>
      <c r="I14" s="418" t="s">
        <v>147</v>
      </c>
      <c r="J14" s="419"/>
      <c r="K14" s="419"/>
      <c r="L14" s="399" t="str">
        <f>IF(G11&gt;=L10,"Yes","No")</f>
        <v>Yes</v>
      </c>
      <c r="M14" s="130"/>
      <c r="N14" s="130"/>
      <c r="O14" s="130"/>
      <c r="P14" s="13" t="s">
        <v>15</v>
      </c>
      <c r="Q14" s="70">
        <v>1.4500000000000001E-2</v>
      </c>
    </row>
    <row r="15" spans="2:17" ht="12.75" customHeight="1" thickBot="1" x14ac:dyDescent="0.3">
      <c r="B15" s="410"/>
      <c r="C15" s="411"/>
      <c r="D15" s="411"/>
      <c r="E15" s="411"/>
      <c r="F15" s="411"/>
      <c r="G15" s="411"/>
      <c r="H15" s="411"/>
      <c r="I15" s="420"/>
      <c r="J15" s="421"/>
      <c r="K15" s="421"/>
      <c r="L15" s="400"/>
      <c r="M15" s="130"/>
      <c r="O15" s="12"/>
      <c r="P15" s="37" t="s">
        <v>110</v>
      </c>
      <c r="Q15" s="145">
        <f>SUM(Q12:Q14)+I21</f>
        <v>8.2500000000000004E-2</v>
      </c>
    </row>
    <row r="16" spans="2:17" ht="12.75" customHeight="1" x14ac:dyDescent="0.25">
      <c r="B16" s="410"/>
      <c r="C16" s="411"/>
      <c r="D16" s="411"/>
      <c r="E16" s="411"/>
      <c r="F16" s="411"/>
      <c r="G16" s="411"/>
      <c r="H16" s="411"/>
      <c r="I16" s="402" t="s">
        <v>57</v>
      </c>
      <c r="J16" s="403"/>
      <c r="K16" s="404"/>
      <c r="L16" s="399" t="str">
        <f>IF(Budget_Balance&gt;=0,"Yes","No")</f>
        <v>Yes</v>
      </c>
      <c r="M16" s="129"/>
    </row>
    <row r="17" spans="2:81" ht="12.75" customHeight="1" thickBot="1" x14ac:dyDescent="0.3">
      <c r="B17" s="412"/>
      <c r="C17" s="413"/>
      <c r="D17" s="413"/>
      <c r="E17" s="413"/>
      <c r="F17" s="413"/>
      <c r="G17" s="413"/>
      <c r="H17" s="413"/>
      <c r="I17" s="405"/>
      <c r="J17" s="406"/>
      <c r="K17" s="407"/>
      <c r="L17" s="400"/>
      <c r="M17" s="130"/>
      <c r="O17" s="12"/>
      <c r="P17" s="12"/>
      <c r="Q17" s="12"/>
    </row>
    <row r="18" spans="2:81" ht="12.75" customHeight="1" thickBot="1" x14ac:dyDescent="0.3">
      <c r="C18" s="23"/>
      <c r="D18" s="23"/>
      <c r="E18" s="23"/>
      <c r="F18" s="22"/>
      <c r="G18" s="22"/>
      <c r="H18" s="22"/>
      <c r="I18" s="24"/>
      <c r="J18" s="24"/>
      <c r="K18" s="20"/>
      <c r="L18" s="20"/>
      <c r="M18" s="20"/>
      <c r="N18" s="401" t="s">
        <v>119</v>
      </c>
      <c r="O18" s="401"/>
      <c r="P18" s="401"/>
      <c r="Q18" s="144">
        <v>0.66359999999999997</v>
      </c>
      <c r="X18" s="26"/>
    </row>
    <row r="19" spans="2:81" ht="31.5" customHeight="1" thickBot="1" x14ac:dyDescent="0.35">
      <c r="B19" s="317" t="s">
        <v>117</v>
      </c>
      <c r="C19" s="318"/>
      <c r="D19" s="318"/>
      <c r="E19" s="318"/>
      <c r="F19" s="318"/>
      <c r="G19" s="318"/>
      <c r="H19" s="318"/>
      <c r="I19" s="318"/>
      <c r="J19" s="318"/>
      <c r="K19" s="318"/>
      <c r="L19" s="398"/>
      <c r="M19" s="124"/>
      <c r="N19" s="71"/>
      <c r="O19" s="71"/>
      <c r="P19" s="71"/>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row>
    <row r="20" spans="2:81" ht="42.75" customHeight="1" thickBot="1" x14ac:dyDescent="0.3">
      <c r="B20" s="370">
        <v>1</v>
      </c>
      <c r="C20" s="173" t="s">
        <v>118</v>
      </c>
      <c r="D20" s="153"/>
      <c r="E20" s="174"/>
      <c r="F20" s="174" t="s">
        <v>45</v>
      </c>
      <c r="G20" s="174" t="s">
        <v>46</v>
      </c>
      <c r="H20" s="152" t="s">
        <v>104</v>
      </c>
      <c r="I20" s="174" t="s">
        <v>51</v>
      </c>
      <c r="J20" s="175" t="s">
        <v>41</v>
      </c>
      <c r="K20" s="176" t="s">
        <v>42</v>
      </c>
      <c r="L20" s="177" t="s">
        <v>43</v>
      </c>
      <c r="M20" s="131"/>
      <c r="N20" s="8"/>
      <c r="O20" s="70"/>
      <c r="P20" s="64"/>
      <c r="Q20" s="64"/>
      <c r="R20" s="64"/>
      <c r="S20" s="64"/>
      <c r="T20" s="64"/>
      <c r="U20" s="64"/>
      <c r="V20" s="64"/>
      <c r="W20" s="122"/>
      <c r="X20" s="119"/>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row>
    <row r="21" spans="2:81" ht="14.25" customHeight="1" thickBot="1" x14ac:dyDescent="0.3">
      <c r="B21" s="371"/>
      <c r="C21" s="396"/>
      <c r="D21" s="374"/>
      <c r="E21" s="375"/>
      <c r="F21" s="132"/>
      <c r="G21" s="250"/>
      <c r="H21" s="251"/>
      <c r="I21" s="134"/>
      <c r="J21" s="178">
        <f>(SUM(K25:K26))+(SUM(I31:I35))</f>
        <v>0</v>
      </c>
      <c r="K21" s="179">
        <f>IF(F22="No",Q22,Q21)</f>
        <v>0</v>
      </c>
      <c r="L21" s="180">
        <f>SUM(J21:K21)</f>
        <v>0</v>
      </c>
      <c r="M21" s="8"/>
      <c r="N21" s="171">
        <f>IF(ISNUMBER(L21),L21,0)</f>
        <v>0</v>
      </c>
      <c r="O21" s="64"/>
      <c r="P21" s="64" t="s">
        <v>200</v>
      </c>
      <c r="Q21" s="64">
        <f>IF(F22="Exempt all taxes",0,(J21*FICA)+(J21*Medicare))</f>
        <v>0</v>
      </c>
      <c r="R21" s="64"/>
      <c r="S21" s="64"/>
      <c r="T21" s="64"/>
      <c r="U21" s="64"/>
      <c r="V21" s="64"/>
      <c r="W21" s="122"/>
      <c r="X21" s="119"/>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row>
    <row r="22" spans="2:81" ht="14.25" customHeight="1" thickBot="1" x14ac:dyDescent="0.3">
      <c r="B22" s="371"/>
      <c r="C22" s="393" t="s">
        <v>202</v>
      </c>
      <c r="D22" s="394"/>
      <c r="E22" s="395"/>
      <c r="F22" s="376" t="s">
        <v>199</v>
      </c>
      <c r="G22" s="377"/>
      <c r="H22" s="181"/>
      <c r="I22" s="171"/>
      <c r="J22" s="30"/>
      <c r="K22" s="182"/>
      <c r="L22" s="183"/>
      <c r="M22" s="87"/>
      <c r="N22" s="64"/>
      <c r="O22" s="64"/>
      <c r="P22" s="64" t="s">
        <v>201</v>
      </c>
      <c r="Q22" s="64">
        <f>IF(J21&gt;=SUTA_Max,((FUTA_Max*FUTA)+(SUTA_Max*I21)+(J21*FICA)+(J21*Medicare)),IF(J21&gt;=FUTA_Max,((FUTA_Max*FUTA)+(J21*I21)+(J21*FICA)+(J21*Medicare)),IF(J21&lt;FUTA_Max,(J21*Total_Tax+I21))))</f>
        <v>0</v>
      </c>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row>
    <row r="23" spans="2:81" ht="14.25" customHeight="1" thickBot="1" x14ac:dyDescent="0.3">
      <c r="B23" s="371"/>
      <c r="C23" s="378"/>
      <c r="D23" s="379"/>
      <c r="E23" s="379"/>
      <c r="F23" s="379"/>
      <c r="G23" s="379"/>
      <c r="H23" s="379"/>
      <c r="I23" s="379"/>
      <c r="J23" s="379"/>
      <c r="K23" s="379"/>
      <c r="L23" s="380"/>
      <c r="M23" s="87"/>
      <c r="N23" s="64"/>
      <c r="O23" s="64"/>
      <c r="P23" s="64"/>
      <c r="Q23" s="64"/>
      <c r="R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row>
    <row r="24" spans="2:81" ht="29.25" customHeight="1" thickBot="1" x14ac:dyDescent="0.35">
      <c r="B24" s="371"/>
      <c r="C24" s="184" t="s">
        <v>52</v>
      </c>
      <c r="D24" s="63"/>
      <c r="E24" s="365"/>
      <c r="F24" s="366"/>
      <c r="G24" s="185" t="s">
        <v>47</v>
      </c>
      <c r="H24" s="186" t="s">
        <v>39</v>
      </c>
      <c r="I24" s="187" t="s">
        <v>44</v>
      </c>
      <c r="J24" s="187" t="s">
        <v>49</v>
      </c>
      <c r="K24" s="188" t="s">
        <v>40</v>
      </c>
      <c r="L24" s="183"/>
      <c r="M24" s="73"/>
      <c r="N24" s="64"/>
      <c r="O24" s="64"/>
      <c r="P24" s="64"/>
      <c r="Q24" s="64"/>
      <c r="R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row>
    <row r="25" spans="2:81" ht="14.25" customHeight="1" thickBot="1" x14ac:dyDescent="0.3">
      <c r="B25" s="371"/>
      <c r="C25" s="25"/>
      <c r="D25" s="4"/>
      <c r="E25" s="381" t="str">
        <f>Service_Type</f>
        <v>Priority</v>
      </c>
      <c r="F25" s="382"/>
      <c r="G25" s="74"/>
      <c r="H25" s="204"/>
      <c r="I25" s="189">
        <f>H21</f>
        <v>0</v>
      </c>
      <c r="J25" s="190"/>
      <c r="K25" s="191">
        <f>G25*H25*I25</f>
        <v>0</v>
      </c>
      <c r="L25" s="183"/>
      <c r="M25" s="131"/>
      <c r="N25" s="64" t="str">
        <f>IF(G25='Authorized Units &amp; Budget'!$D$16,"True","False")</f>
        <v>True</v>
      </c>
      <c r="O25" s="64"/>
      <c r="P25" s="64"/>
      <c r="Q25" s="64"/>
      <c r="R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row>
    <row r="26" spans="2:81" ht="14.25" customHeight="1" thickBot="1" x14ac:dyDescent="0.3">
      <c r="B26" s="371"/>
      <c r="C26" s="25"/>
      <c r="D26" s="4"/>
      <c r="E26" s="383" t="s">
        <v>22</v>
      </c>
      <c r="F26" s="384"/>
      <c r="G26" s="74"/>
      <c r="H26" s="209"/>
      <c r="I26" s="192">
        <f>H21</f>
        <v>0</v>
      </c>
      <c r="J26" s="193">
        <f>H25*1.5</f>
        <v>0</v>
      </c>
      <c r="K26" s="194">
        <f>G26*I26*J26</f>
        <v>0</v>
      </c>
      <c r="L26" s="183"/>
      <c r="M26" s="131"/>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row>
    <row r="27" spans="2:81" ht="14.25" customHeight="1" x14ac:dyDescent="0.25">
      <c r="B27" s="371"/>
      <c r="C27" s="25"/>
      <c r="D27" s="367" t="s">
        <v>120</v>
      </c>
      <c r="E27" s="367"/>
      <c r="F27" s="367"/>
      <c r="G27" s="367"/>
      <c r="H27" s="367"/>
      <c r="I27" s="367"/>
      <c r="J27" s="367"/>
      <c r="K27" s="367"/>
      <c r="L27" s="195"/>
      <c r="M27" s="131"/>
      <c r="N27" s="64"/>
      <c r="O27" s="64">
        <f>(G21-F21)+1</f>
        <v>1</v>
      </c>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row>
    <row r="28" spans="2:81" ht="14.25" customHeight="1" x14ac:dyDescent="0.25">
      <c r="B28" s="371"/>
      <c r="C28" s="196"/>
      <c r="D28" s="367"/>
      <c r="E28" s="367"/>
      <c r="F28" s="367"/>
      <c r="G28" s="367"/>
      <c r="H28" s="367"/>
      <c r="I28" s="367"/>
      <c r="J28" s="367"/>
      <c r="K28" s="367"/>
      <c r="L28" s="195"/>
      <c r="M28" s="131"/>
      <c r="N28" s="8"/>
      <c r="O28" s="64"/>
      <c r="P28" s="64"/>
      <c r="Q28" s="64"/>
      <c r="R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row>
    <row r="29" spans="2:81" ht="14.25" customHeight="1" thickBot="1" x14ac:dyDescent="0.3">
      <c r="B29" s="371"/>
      <c r="C29" s="151"/>
      <c r="D29" s="5"/>
      <c r="E29" s="5"/>
      <c r="F29" s="5"/>
      <c r="G29" s="5"/>
      <c r="H29" s="5"/>
      <c r="I29" s="5"/>
      <c r="J29" s="5"/>
      <c r="K29" s="5"/>
      <c r="L29" s="197"/>
      <c r="M29" s="131"/>
      <c r="N29" s="8"/>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row>
    <row r="30" spans="2:81" ht="16.2" thickBot="1" x14ac:dyDescent="0.35">
      <c r="B30" s="371"/>
      <c r="C30" s="184" t="s">
        <v>53</v>
      </c>
      <c r="D30" s="63"/>
      <c r="E30" s="368"/>
      <c r="F30" s="369"/>
      <c r="G30" s="198" t="s">
        <v>48</v>
      </c>
      <c r="H30" s="199" t="s">
        <v>54</v>
      </c>
      <c r="I30" s="200" t="s">
        <v>40</v>
      </c>
      <c r="J30" s="4"/>
      <c r="K30" s="4"/>
      <c r="L30" s="183"/>
      <c r="M30" s="124"/>
      <c r="N30" s="71"/>
      <c r="O30" s="71"/>
      <c r="P30" s="71"/>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row>
    <row r="31" spans="2:81" ht="14.25" customHeight="1" thickBot="1" x14ac:dyDescent="0.3">
      <c r="B31" s="371"/>
      <c r="C31" s="151"/>
      <c r="D31" s="4"/>
      <c r="E31" s="385" t="s">
        <v>26</v>
      </c>
      <c r="F31" s="386"/>
      <c r="G31" s="135"/>
      <c r="H31" s="136"/>
      <c r="I31" s="75">
        <f>G31*H31</f>
        <v>0</v>
      </c>
      <c r="J31" s="4"/>
      <c r="K31" s="4"/>
      <c r="L31" s="183"/>
      <c r="M31" s="131"/>
      <c r="N31" s="8"/>
      <c r="O31" s="70"/>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row>
    <row r="32" spans="2:81" ht="14.25" customHeight="1" thickBot="1" x14ac:dyDescent="0.3">
      <c r="B32" s="371"/>
      <c r="C32" s="151"/>
      <c r="D32" s="4"/>
      <c r="E32" s="387" t="s">
        <v>23</v>
      </c>
      <c r="F32" s="388"/>
      <c r="G32" s="137"/>
      <c r="H32" s="138"/>
      <c r="I32" s="75">
        <f>G32*H32</f>
        <v>0</v>
      </c>
      <c r="J32" s="4"/>
      <c r="K32" s="4"/>
      <c r="L32" s="183"/>
      <c r="M32" s="8"/>
      <c r="N32" s="8"/>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row>
    <row r="33" spans="2:81" ht="14.25" customHeight="1" thickBot="1" x14ac:dyDescent="0.3">
      <c r="B33" s="371"/>
      <c r="C33" s="151"/>
      <c r="D33" s="4"/>
      <c r="E33" s="387" t="s">
        <v>24</v>
      </c>
      <c r="F33" s="388"/>
      <c r="G33" s="137"/>
      <c r="H33" s="138"/>
      <c r="I33" s="75">
        <f>G33*H33</f>
        <v>0</v>
      </c>
      <c r="J33" s="4"/>
      <c r="K33" s="4"/>
      <c r="L33" s="183"/>
      <c r="M33" s="131"/>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row>
    <row r="34" spans="2:81" ht="14.25" customHeight="1" thickBot="1" x14ac:dyDescent="0.3">
      <c r="B34" s="371"/>
      <c r="C34" s="151"/>
      <c r="D34" s="4"/>
      <c r="E34" s="389" t="s">
        <v>25</v>
      </c>
      <c r="F34" s="390"/>
      <c r="G34" s="137"/>
      <c r="H34" s="138"/>
      <c r="I34" s="75">
        <f>G34*H34</f>
        <v>0</v>
      </c>
      <c r="J34" s="4"/>
      <c r="K34" s="4"/>
      <c r="L34" s="183"/>
      <c r="M34" s="131"/>
      <c r="N34" s="8"/>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row>
    <row r="35" spans="2:81" ht="14.25" customHeight="1" thickBot="1" x14ac:dyDescent="0.3">
      <c r="B35" s="372"/>
      <c r="C35" s="201"/>
      <c r="D35" s="10"/>
      <c r="E35" s="391" t="s">
        <v>50</v>
      </c>
      <c r="F35" s="392"/>
      <c r="G35" s="139"/>
      <c r="H35" s="140"/>
      <c r="I35" s="202">
        <f>G35*H35</f>
        <v>0</v>
      </c>
      <c r="J35" s="10"/>
      <c r="K35" s="203"/>
      <c r="L35" s="180"/>
      <c r="M35" s="131"/>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row>
    <row r="36" spans="2:81" ht="14.25" customHeight="1" thickBot="1" x14ac:dyDescent="0.3">
      <c r="B36" s="240"/>
      <c r="C36" s="241"/>
      <c r="D36" s="242"/>
      <c r="E36" s="243"/>
      <c r="F36" s="243"/>
      <c r="G36" s="244"/>
      <c r="H36" s="245"/>
      <c r="I36" s="246"/>
      <c r="J36" s="242"/>
      <c r="K36" s="247"/>
      <c r="L36" s="247"/>
      <c r="M36" s="131"/>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row>
    <row r="37" spans="2:81" s="232" customFormat="1" ht="27" thickBot="1" x14ac:dyDescent="0.3">
      <c r="B37" s="370">
        <v>2</v>
      </c>
      <c r="C37" s="173" t="s">
        <v>118</v>
      </c>
      <c r="D37" s="238"/>
      <c r="E37" s="174"/>
      <c r="F37" s="174" t="s">
        <v>45</v>
      </c>
      <c r="G37" s="174" t="s">
        <v>46</v>
      </c>
      <c r="H37" s="237" t="s">
        <v>104</v>
      </c>
      <c r="I37" s="174" t="s">
        <v>51</v>
      </c>
      <c r="J37" s="175" t="s">
        <v>41</v>
      </c>
      <c r="K37" s="176" t="s">
        <v>42</v>
      </c>
      <c r="L37" s="177" t="s">
        <v>43</v>
      </c>
      <c r="M37" s="131"/>
      <c r="N37" s="8"/>
      <c r="O37" s="70"/>
      <c r="P37" s="64"/>
      <c r="Q37" s="64"/>
    </row>
    <row r="38" spans="2:81" s="232" customFormat="1" ht="13.8" thickBot="1" x14ac:dyDescent="0.3">
      <c r="B38" s="371"/>
      <c r="C38" s="373"/>
      <c r="D38" s="374"/>
      <c r="E38" s="375"/>
      <c r="F38" s="132"/>
      <c r="G38" s="133"/>
      <c r="H38" s="252"/>
      <c r="I38" s="134"/>
      <c r="J38" s="178">
        <f>(SUM(K42:K43))+(SUM(I48:I52))</f>
        <v>0</v>
      </c>
      <c r="K38" s="179">
        <f>IF(F39="No",Q39,Q38)</f>
        <v>0</v>
      </c>
      <c r="L38" s="180">
        <f>SUM(J38:K38)</f>
        <v>0</v>
      </c>
      <c r="M38" s="8"/>
      <c r="N38" s="171">
        <f>IF(ISNUMBER(L38),L38,0)</f>
        <v>0</v>
      </c>
      <c r="O38" s="64"/>
      <c r="P38" s="64" t="s">
        <v>200</v>
      </c>
      <c r="Q38" s="64">
        <f>IF(F39="Exempt all taxes",0,(J38*FICA)+(J38*Medicare))</f>
        <v>0</v>
      </c>
    </row>
    <row r="39" spans="2:81" s="232" customFormat="1" ht="13.8" thickBot="1" x14ac:dyDescent="0.3">
      <c r="B39" s="371"/>
      <c r="C39" s="393" t="s">
        <v>202</v>
      </c>
      <c r="D39" s="394"/>
      <c r="E39" s="395"/>
      <c r="F39" s="376" t="s">
        <v>95</v>
      </c>
      <c r="G39" s="377"/>
      <c r="H39" s="181"/>
      <c r="I39" s="171"/>
      <c r="J39" s="30"/>
      <c r="K39" s="182"/>
      <c r="L39" s="183"/>
      <c r="M39" s="87"/>
      <c r="N39" s="64"/>
      <c r="O39" s="64"/>
      <c r="P39" s="64" t="s">
        <v>201</v>
      </c>
      <c r="Q39" s="64">
        <f>IF(J38&gt;=SUTA_Max,((FUTA_Max*FUTA)+(SUTA_Max*I38)+(J38*FICA)+(J38*Medicare)),IF(J38&gt;=FUTA_Max,((FUTA_Max*FUTA)+(J38*I38)+(J38*FICA)+(J38*Medicare)),IF(J38&lt;FUTA_Max,(J38*Total_Tax+I38))))</f>
        <v>0</v>
      </c>
    </row>
    <row r="40" spans="2:81" s="232" customFormat="1" ht="13.8" thickBot="1" x14ac:dyDescent="0.3">
      <c r="B40" s="371"/>
      <c r="C40" s="378"/>
      <c r="D40" s="379"/>
      <c r="E40" s="379"/>
      <c r="F40" s="379"/>
      <c r="G40" s="379"/>
      <c r="H40" s="379"/>
      <c r="I40" s="379"/>
      <c r="J40" s="379"/>
      <c r="K40" s="379"/>
      <c r="L40" s="380"/>
      <c r="M40" s="87"/>
      <c r="N40" s="64"/>
      <c r="O40" s="64"/>
      <c r="P40" s="64"/>
      <c r="Q40" s="64"/>
    </row>
    <row r="41" spans="2:81" s="232" customFormat="1" ht="16.2" thickBot="1" x14ac:dyDescent="0.35">
      <c r="B41" s="371"/>
      <c r="C41" s="184" t="s">
        <v>52</v>
      </c>
      <c r="D41" s="63"/>
      <c r="E41" s="365"/>
      <c r="F41" s="366"/>
      <c r="G41" s="185" t="s">
        <v>47</v>
      </c>
      <c r="H41" s="186" t="s">
        <v>39</v>
      </c>
      <c r="I41" s="187" t="s">
        <v>44</v>
      </c>
      <c r="J41" s="187" t="s">
        <v>49</v>
      </c>
      <c r="K41" s="188" t="s">
        <v>40</v>
      </c>
      <c r="L41" s="183"/>
      <c r="M41" s="73"/>
      <c r="N41" s="64"/>
      <c r="O41" s="64"/>
      <c r="P41" s="64"/>
      <c r="Q41" s="64"/>
    </row>
    <row r="42" spans="2:81" s="232" customFormat="1" ht="13.8" thickBot="1" x14ac:dyDescent="0.3">
      <c r="B42" s="371"/>
      <c r="C42" s="234"/>
      <c r="D42" s="235"/>
      <c r="E42" s="381" t="str">
        <f>Service_Type</f>
        <v>Priority</v>
      </c>
      <c r="F42" s="382"/>
      <c r="G42" s="74"/>
      <c r="H42" s="204"/>
      <c r="I42" s="189">
        <f>H38</f>
        <v>0</v>
      </c>
      <c r="J42" s="190"/>
      <c r="K42" s="191">
        <f>G42*H42*I42</f>
        <v>0</v>
      </c>
      <c r="L42" s="183"/>
      <c r="M42" s="131"/>
      <c r="N42" s="64" t="str">
        <f>IF(G42='Authorized Units &amp; Budget'!$D$16,"True","False")</f>
        <v>True</v>
      </c>
      <c r="O42" s="64"/>
      <c r="P42" s="64"/>
      <c r="Q42" s="64"/>
    </row>
    <row r="43" spans="2:81" s="232" customFormat="1" ht="13.8" thickBot="1" x14ac:dyDescent="0.3">
      <c r="B43" s="371"/>
      <c r="C43" s="234"/>
      <c r="D43" s="235"/>
      <c r="E43" s="383" t="s">
        <v>22</v>
      </c>
      <c r="F43" s="384"/>
      <c r="G43" s="74"/>
      <c r="H43" s="209"/>
      <c r="I43" s="192">
        <f>H38</f>
        <v>0</v>
      </c>
      <c r="J43" s="193">
        <f>H42*1.5</f>
        <v>0</v>
      </c>
      <c r="K43" s="194">
        <f>G43*I43*J43</f>
        <v>0</v>
      </c>
      <c r="L43" s="183"/>
      <c r="M43" s="131"/>
      <c r="N43" s="64"/>
      <c r="O43" s="64"/>
      <c r="P43" s="64"/>
      <c r="Q43" s="64"/>
    </row>
    <row r="44" spans="2:81" s="232" customFormat="1" ht="12.75" customHeight="1" x14ac:dyDescent="0.25">
      <c r="B44" s="371"/>
      <c r="C44" s="234"/>
      <c r="D44" s="367" t="s">
        <v>120</v>
      </c>
      <c r="E44" s="367"/>
      <c r="F44" s="367"/>
      <c r="G44" s="367"/>
      <c r="H44" s="367"/>
      <c r="I44" s="367"/>
      <c r="J44" s="367"/>
      <c r="K44" s="367"/>
      <c r="L44" s="195"/>
      <c r="M44" s="131"/>
      <c r="N44" s="64"/>
      <c r="O44" s="64">
        <f>(G38-F38)+1</f>
        <v>1</v>
      </c>
      <c r="P44" s="64">
        <f>IF(OR(O44=366,O44=365),52,(ROUNDUP(O44/7,0)))</f>
        <v>1</v>
      </c>
      <c r="Q44" s="64"/>
    </row>
    <row r="45" spans="2:81" s="232" customFormat="1" x14ac:dyDescent="0.25">
      <c r="B45" s="371"/>
      <c r="C45" s="196"/>
      <c r="D45" s="367"/>
      <c r="E45" s="367"/>
      <c r="F45" s="367"/>
      <c r="G45" s="367"/>
      <c r="H45" s="367"/>
      <c r="I45" s="367"/>
      <c r="J45" s="367"/>
      <c r="K45" s="367"/>
      <c r="L45" s="195"/>
      <c r="M45" s="131"/>
      <c r="N45" s="8"/>
      <c r="O45" s="64"/>
      <c r="P45" s="64"/>
      <c r="Q45" s="64"/>
    </row>
    <row r="46" spans="2:81" s="232" customFormat="1" ht="13.8" thickBot="1" x14ac:dyDescent="0.3">
      <c r="B46" s="371"/>
      <c r="C46" s="233"/>
      <c r="D46" s="5"/>
      <c r="E46" s="5"/>
      <c r="F46" s="5"/>
      <c r="G46" s="5"/>
      <c r="H46" s="5"/>
      <c r="I46" s="5"/>
      <c r="J46" s="5"/>
      <c r="K46" s="5"/>
      <c r="L46" s="197"/>
      <c r="M46" s="131"/>
      <c r="N46" s="8"/>
      <c r="O46" s="64"/>
      <c r="P46" s="64"/>
      <c r="Q46" s="64"/>
    </row>
    <row r="47" spans="2:81" s="232" customFormat="1" ht="16.2" thickBot="1" x14ac:dyDescent="0.35">
      <c r="B47" s="371"/>
      <c r="C47" s="184" t="s">
        <v>53</v>
      </c>
      <c r="D47" s="63"/>
      <c r="E47" s="368"/>
      <c r="F47" s="369"/>
      <c r="G47" s="198" t="s">
        <v>48</v>
      </c>
      <c r="H47" s="199" t="s">
        <v>54</v>
      </c>
      <c r="I47" s="200" t="s">
        <v>40</v>
      </c>
      <c r="J47" s="235"/>
      <c r="K47" s="235"/>
      <c r="L47" s="183"/>
      <c r="M47" s="239"/>
      <c r="N47" s="71"/>
      <c r="O47" s="71"/>
      <c r="P47" s="71"/>
      <c r="Q47" s="64"/>
    </row>
    <row r="48" spans="2:81" s="232" customFormat="1" ht="13.8" thickBot="1" x14ac:dyDescent="0.3">
      <c r="B48" s="371"/>
      <c r="C48" s="233"/>
      <c r="D48" s="235"/>
      <c r="E48" s="385" t="s">
        <v>26</v>
      </c>
      <c r="F48" s="386"/>
      <c r="G48" s="135"/>
      <c r="H48" s="136"/>
      <c r="I48" s="75">
        <f>G48*H48</f>
        <v>0</v>
      </c>
      <c r="J48" s="235"/>
      <c r="K48" s="235"/>
      <c r="L48" s="183"/>
      <c r="M48" s="131"/>
      <c r="N48" s="8"/>
      <c r="O48" s="70"/>
      <c r="P48" s="64"/>
      <c r="Q48" s="64"/>
    </row>
    <row r="49" spans="2:17" s="232" customFormat="1" ht="13.8" thickBot="1" x14ac:dyDescent="0.3">
      <c r="B49" s="371"/>
      <c r="C49" s="233"/>
      <c r="D49" s="235"/>
      <c r="E49" s="387" t="s">
        <v>23</v>
      </c>
      <c r="F49" s="388"/>
      <c r="G49" s="137"/>
      <c r="H49" s="138"/>
      <c r="I49" s="75">
        <f>G49*H49</f>
        <v>0</v>
      </c>
      <c r="J49" s="235"/>
      <c r="K49" s="235"/>
      <c r="L49" s="183"/>
      <c r="M49" s="8"/>
      <c r="N49" s="8"/>
      <c r="O49" s="64"/>
      <c r="P49" s="64"/>
      <c r="Q49" s="64"/>
    </row>
    <row r="50" spans="2:17" s="232" customFormat="1" ht="13.8" thickBot="1" x14ac:dyDescent="0.3">
      <c r="B50" s="371"/>
      <c r="C50" s="233"/>
      <c r="D50" s="235"/>
      <c r="E50" s="387" t="s">
        <v>24</v>
      </c>
      <c r="F50" s="388"/>
      <c r="G50" s="137"/>
      <c r="H50" s="138"/>
      <c r="I50" s="75">
        <f>G50*H50</f>
        <v>0</v>
      </c>
      <c r="J50" s="235"/>
      <c r="K50" s="235"/>
      <c r="L50" s="183"/>
      <c r="M50" s="131"/>
      <c r="N50" s="64"/>
      <c r="O50" s="64"/>
      <c r="P50" s="64"/>
      <c r="Q50" s="64"/>
    </row>
    <row r="51" spans="2:17" s="232" customFormat="1" ht="13.8" thickBot="1" x14ac:dyDescent="0.3">
      <c r="B51" s="371"/>
      <c r="C51" s="233"/>
      <c r="D51" s="235"/>
      <c r="E51" s="389" t="s">
        <v>25</v>
      </c>
      <c r="F51" s="390"/>
      <c r="G51" s="137"/>
      <c r="H51" s="138"/>
      <c r="I51" s="75">
        <f>G51*H51</f>
        <v>0</v>
      </c>
      <c r="J51" s="235"/>
      <c r="K51" s="235"/>
      <c r="L51" s="183"/>
      <c r="M51" s="131"/>
      <c r="N51" s="8"/>
      <c r="O51" s="64"/>
      <c r="P51" s="64"/>
      <c r="Q51" s="64"/>
    </row>
    <row r="52" spans="2:17" s="232" customFormat="1" ht="13.8" thickBot="1" x14ac:dyDescent="0.3">
      <c r="B52" s="372"/>
      <c r="C52" s="201"/>
      <c r="D52" s="236"/>
      <c r="E52" s="391" t="s">
        <v>50</v>
      </c>
      <c r="F52" s="392"/>
      <c r="G52" s="139"/>
      <c r="H52" s="140"/>
      <c r="I52" s="202">
        <f>G52*H52</f>
        <v>0</v>
      </c>
      <c r="J52" s="236"/>
      <c r="K52" s="203"/>
      <c r="L52" s="180"/>
      <c r="M52" s="131"/>
      <c r="N52" s="64"/>
      <c r="O52" s="64"/>
      <c r="P52" s="64"/>
      <c r="Q52" s="64"/>
    </row>
    <row r="53" spans="2:17" s="232" customFormat="1" ht="13.8" thickBot="1" x14ac:dyDescent="0.3">
      <c r="B53" s="240"/>
      <c r="C53" s="241"/>
      <c r="D53" s="242"/>
      <c r="E53" s="243"/>
      <c r="F53" s="243"/>
      <c r="G53" s="244"/>
      <c r="H53" s="245"/>
      <c r="I53" s="246"/>
      <c r="J53" s="242"/>
      <c r="K53" s="247"/>
      <c r="L53" s="247"/>
      <c r="M53" s="131"/>
      <c r="N53" s="64"/>
      <c r="O53" s="64"/>
      <c r="P53" s="64"/>
      <c r="Q53" s="64"/>
    </row>
    <row r="54" spans="2:17" s="232" customFormat="1" ht="27" thickBot="1" x14ac:dyDescent="0.3">
      <c r="B54" s="370">
        <v>3</v>
      </c>
      <c r="C54" s="173" t="s">
        <v>118</v>
      </c>
      <c r="D54" s="238"/>
      <c r="E54" s="174"/>
      <c r="F54" s="174" t="s">
        <v>45</v>
      </c>
      <c r="G54" s="174" t="s">
        <v>46</v>
      </c>
      <c r="H54" s="237" t="s">
        <v>104</v>
      </c>
      <c r="I54" s="174" t="s">
        <v>51</v>
      </c>
      <c r="J54" s="175" t="s">
        <v>41</v>
      </c>
      <c r="K54" s="176" t="s">
        <v>42</v>
      </c>
      <c r="L54" s="177" t="s">
        <v>43</v>
      </c>
      <c r="M54" s="131"/>
      <c r="N54" s="8"/>
      <c r="O54" s="70"/>
      <c r="P54" s="64"/>
      <c r="Q54" s="64"/>
    </row>
    <row r="55" spans="2:17" s="232" customFormat="1" ht="13.8" thickBot="1" x14ac:dyDescent="0.3">
      <c r="B55" s="371"/>
      <c r="C55" s="373"/>
      <c r="D55" s="374"/>
      <c r="E55" s="375"/>
      <c r="F55" s="132"/>
      <c r="G55" s="133"/>
      <c r="H55" s="252"/>
      <c r="I55" s="134"/>
      <c r="J55" s="178">
        <f t="shared" ref="J55" si="0">(SUM(K59:K60))+(SUM(I65:I69))</f>
        <v>0</v>
      </c>
      <c r="K55" s="179">
        <f t="shared" ref="K55" si="1">IF(F56="No",Q56,Q55)</f>
        <v>0</v>
      </c>
      <c r="L55" s="180">
        <f t="shared" ref="L55" si="2">SUM(J55:K55)</f>
        <v>0</v>
      </c>
      <c r="M55" s="8"/>
      <c r="N55" s="171">
        <f t="shared" ref="N55" si="3">IF(ISNUMBER(L55),L55,0)</f>
        <v>0</v>
      </c>
      <c r="O55" s="64"/>
      <c r="P55" s="64" t="s">
        <v>200</v>
      </c>
      <c r="Q55" s="64">
        <f>IF(F56="Exempt all taxes",0,(J55*FICA)+(J55*Medicare))</f>
        <v>0</v>
      </c>
    </row>
    <row r="56" spans="2:17" s="232" customFormat="1" ht="13.8" thickBot="1" x14ac:dyDescent="0.3">
      <c r="B56" s="371"/>
      <c r="C56" s="393" t="s">
        <v>202</v>
      </c>
      <c r="D56" s="394"/>
      <c r="E56" s="395"/>
      <c r="F56" s="376" t="s">
        <v>95</v>
      </c>
      <c r="G56" s="377"/>
      <c r="H56" s="181"/>
      <c r="I56" s="171"/>
      <c r="J56" s="30"/>
      <c r="K56" s="182"/>
      <c r="L56" s="183"/>
      <c r="M56" s="87"/>
      <c r="N56" s="64"/>
      <c r="O56" s="64"/>
      <c r="P56" s="64" t="s">
        <v>201</v>
      </c>
      <c r="Q56" s="64">
        <f>IF(J55&gt;=SUTA_Max,((FUTA_Max*FUTA)+(SUTA_Max*I55)+(J55*FICA)+(J55*Medicare)),IF(J55&gt;=FUTA_Max,((FUTA_Max*FUTA)+(J55*I55)+(J55*FICA)+(J55*Medicare)),IF(J55&lt;FUTA_Max,(J55*Total_Tax+I55))))</f>
        <v>0</v>
      </c>
    </row>
    <row r="57" spans="2:17" s="232" customFormat="1" ht="13.8" thickBot="1" x14ac:dyDescent="0.3">
      <c r="B57" s="371"/>
      <c r="C57" s="378"/>
      <c r="D57" s="379"/>
      <c r="E57" s="379"/>
      <c r="F57" s="379"/>
      <c r="G57" s="379"/>
      <c r="H57" s="379"/>
      <c r="I57" s="379"/>
      <c r="J57" s="379"/>
      <c r="K57" s="379"/>
      <c r="L57" s="380"/>
      <c r="M57" s="87"/>
      <c r="N57" s="64"/>
      <c r="O57" s="64"/>
      <c r="P57" s="64"/>
      <c r="Q57" s="64"/>
    </row>
    <row r="58" spans="2:17" s="232" customFormat="1" ht="16.2" thickBot="1" x14ac:dyDescent="0.35">
      <c r="B58" s="371"/>
      <c r="C58" s="184" t="s">
        <v>52</v>
      </c>
      <c r="D58" s="63"/>
      <c r="E58" s="365"/>
      <c r="F58" s="366"/>
      <c r="G58" s="185" t="s">
        <v>47</v>
      </c>
      <c r="H58" s="186" t="s">
        <v>39</v>
      </c>
      <c r="I58" s="187" t="s">
        <v>44</v>
      </c>
      <c r="J58" s="187" t="s">
        <v>49</v>
      </c>
      <c r="K58" s="188" t="s">
        <v>40</v>
      </c>
      <c r="L58" s="183"/>
      <c r="M58" s="73"/>
      <c r="N58" s="64"/>
      <c r="O58" s="64"/>
      <c r="P58" s="64"/>
      <c r="Q58" s="64"/>
    </row>
    <row r="59" spans="2:17" s="232" customFormat="1" ht="13.8" thickBot="1" x14ac:dyDescent="0.3">
      <c r="B59" s="371"/>
      <c r="C59" s="234"/>
      <c r="D59" s="235"/>
      <c r="E59" s="381" t="str">
        <f>Service_Type</f>
        <v>Priority</v>
      </c>
      <c r="F59" s="382"/>
      <c r="G59" s="74"/>
      <c r="H59" s="204"/>
      <c r="I59" s="189">
        <f t="shared" ref="I59" si="4">H55</f>
        <v>0</v>
      </c>
      <c r="J59" s="190"/>
      <c r="K59" s="191">
        <f t="shared" ref="K59" si="5">G59*H59*I59</f>
        <v>0</v>
      </c>
      <c r="L59" s="183"/>
      <c r="M59" s="131"/>
      <c r="N59" s="64" t="str">
        <f>IF(G59='Authorized Units &amp; Budget'!$D$16,"True","False")</f>
        <v>True</v>
      </c>
      <c r="O59" s="64"/>
      <c r="P59" s="64"/>
      <c r="Q59" s="64"/>
    </row>
    <row r="60" spans="2:17" s="232" customFormat="1" ht="13.8" thickBot="1" x14ac:dyDescent="0.3">
      <c r="B60" s="371"/>
      <c r="C60" s="234"/>
      <c r="D60" s="235"/>
      <c r="E60" s="383" t="s">
        <v>22</v>
      </c>
      <c r="F60" s="384"/>
      <c r="G60" s="74"/>
      <c r="H60" s="209"/>
      <c r="I60" s="192">
        <f t="shared" ref="I60" si="6">H55</f>
        <v>0</v>
      </c>
      <c r="J60" s="193">
        <f t="shared" ref="J60" si="7">H59*1.5</f>
        <v>0</v>
      </c>
      <c r="K60" s="194">
        <f t="shared" ref="K60" si="8">G60*I60*J60</f>
        <v>0</v>
      </c>
      <c r="L60" s="183"/>
      <c r="M60" s="131"/>
      <c r="N60" s="64"/>
      <c r="O60" s="64"/>
      <c r="P60" s="64"/>
      <c r="Q60" s="64"/>
    </row>
    <row r="61" spans="2:17" s="232" customFormat="1" x14ac:dyDescent="0.25">
      <c r="B61" s="371"/>
      <c r="C61" s="234"/>
      <c r="D61" s="367" t="s">
        <v>120</v>
      </c>
      <c r="E61" s="367"/>
      <c r="F61" s="367"/>
      <c r="G61" s="367"/>
      <c r="H61" s="367"/>
      <c r="I61" s="367"/>
      <c r="J61" s="367"/>
      <c r="K61" s="367"/>
      <c r="L61" s="195"/>
      <c r="M61" s="131"/>
      <c r="N61" s="64"/>
      <c r="O61" s="64">
        <f t="shared" ref="O61" si="9">(G55-F55)+1</f>
        <v>1</v>
      </c>
      <c r="P61" s="64"/>
      <c r="Q61" s="64"/>
    </row>
    <row r="62" spans="2:17" s="232" customFormat="1" x14ac:dyDescent="0.25">
      <c r="B62" s="371"/>
      <c r="C62" s="196"/>
      <c r="D62" s="367"/>
      <c r="E62" s="367"/>
      <c r="F62" s="367"/>
      <c r="G62" s="367"/>
      <c r="H62" s="367"/>
      <c r="I62" s="367"/>
      <c r="J62" s="367"/>
      <c r="K62" s="367"/>
      <c r="L62" s="195"/>
      <c r="M62" s="131"/>
      <c r="N62" s="8"/>
      <c r="O62" s="64"/>
      <c r="P62" s="64"/>
      <c r="Q62" s="64"/>
    </row>
    <row r="63" spans="2:17" s="232" customFormat="1" ht="13.8" thickBot="1" x14ac:dyDescent="0.3">
      <c r="B63" s="371"/>
      <c r="C63" s="233"/>
      <c r="D63" s="5"/>
      <c r="E63" s="5"/>
      <c r="F63" s="5"/>
      <c r="G63" s="5"/>
      <c r="H63" s="5"/>
      <c r="I63" s="5"/>
      <c r="J63" s="5"/>
      <c r="K63" s="5"/>
      <c r="L63" s="197"/>
      <c r="M63" s="131"/>
      <c r="N63" s="8"/>
      <c r="O63" s="64"/>
      <c r="P63" s="64"/>
      <c r="Q63" s="64"/>
    </row>
    <row r="64" spans="2:17" s="232" customFormat="1" ht="16.2" thickBot="1" x14ac:dyDescent="0.35">
      <c r="B64" s="371"/>
      <c r="C64" s="184" t="s">
        <v>53</v>
      </c>
      <c r="D64" s="63"/>
      <c r="E64" s="368"/>
      <c r="F64" s="369"/>
      <c r="G64" s="198" t="s">
        <v>48</v>
      </c>
      <c r="H64" s="199" t="s">
        <v>54</v>
      </c>
      <c r="I64" s="200" t="s">
        <v>40</v>
      </c>
      <c r="J64" s="235"/>
      <c r="K64" s="235"/>
      <c r="L64" s="183"/>
      <c r="M64" s="239"/>
      <c r="N64" s="71"/>
      <c r="O64" s="71"/>
      <c r="P64" s="71"/>
      <c r="Q64" s="64"/>
    </row>
    <row r="65" spans="2:17" s="232" customFormat="1" ht="13.8" thickBot="1" x14ac:dyDescent="0.3">
      <c r="B65" s="371"/>
      <c r="C65" s="233"/>
      <c r="D65" s="235"/>
      <c r="E65" s="385" t="s">
        <v>26</v>
      </c>
      <c r="F65" s="386"/>
      <c r="G65" s="135"/>
      <c r="H65" s="136"/>
      <c r="I65" s="75">
        <f t="shared" ref="I65:I69" si="10">G65*H65</f>
        <v>0</v>
      </c>
      <c r="J65" s="235"/>
      <c r="K65" s="235"/>
      <c r="L65" s="183"/>
      <c r="M65" s="131"/>
      <c r="N65" s="8"/>
      <c r="O65" s="70"/>
      <c r="P65" s="64"/>
      <c r="Q65" s="64"/>
    </row>
    <row r="66" spans="2:17" s="232" customFormat="1" ht="13.8" thickBot="1" x14ac:dyDescent="0.3">
      <c r="B66" s="371"/>
      <c r="C66" s="233"/>
      <c r="D66" s="235"/>
      <c r="E66" s="387" t="s">
        <v>23</v>
      </c>
      <c r="F66" s="388"/>
      <c r="G66" s="137"/>
      <c r="H66" s="138"/>
      <c r="I66" s="75">
        <f t="shared" si="10"/>
        <v>0</v>
      </c>
      <c r="J66" s="235"/>
      <c r="K66" s="235"/>
      <c r="L66" s="183"/>
      <c r="M66" s="8"/>
      <c r="N66" s="8"/>
      <c r="O66" s="64"/>
      <c r="P66" s="64"/>
      <c r="Q66" s="64"/>
    </row>
    <row r="67" spans="2:17" s="232" customFormat="1" ht="13.8" thickBot="1" x14ac:dyDescent="0.3">
      <c r="B67" s="371"/>
      <c r="C67" s="233"/>
      <c r="D67" s="235"/>
      <c r="E67" s="387" t="s">
        <v>24</v>
      </c>
      <c r="F67" s="388"/>
      <c r="G67" s="137"/>
      <c r="H67" s="138"/>
      <c r="I67" s="75">
        <f t="shared" si="10"/>
        <v>0</v>
      </c>
      <c r="J67" s="235"/>
      <c r="K67" s="235"/>
      <c r="L67" s="183"/>
      <c r="M67" s="131"/>
      <c r="N67" s="64"/>
      <c r="O67" s="64"/>
      <c r="P67" s="64"/>
      <c r="Q67" s="64"/>
    </row>
    <row r="68" spans="2:17" s="232" customFormat="1" ht="13.8" thickBot="1" x14ac:dyDescent="0.3">
      <c r="B68" s="371"/>
      <c r="C68" s="233"/>
      <c r="D68" s="235"/>
      <c r="E68" s="389" t="s">
        <v>25</v>
      </c>
      <c r="F68" s="390"/>
      <c r="G68" s="137"/>
      <c r="H68" s="138"/>
      <c r="I68" s="75">
        <f t="shared" si="10"/>
        <v>0</v>
      </c>
      <c r="J68" s="235"/>
      <c r="K68" s="235"/>
      <c r="L68" s="183"/>
      <c r="M68" s="131"/>
      <c r="N68" s="8"/>
      <c r="O68" s="64"/>
      <c r="P68" s="64"/>
      <c r="Q68" s="64"/>
    </row>
    <row r="69" spans="2:17" ht="13.8" thickBot="1" x14ac:dyDescent="0.3">
      <c r="B69" s="372"/>
      <c r="C69" s="201"/>
      <c r="D69" s="236"/>
      <c r="E69" s="391" t="s">
        <v>50</v>
      </c>
      <c r="F69" s="392"/>
      <c r="G69" s="139"/>
      <c r="H69" s="140"/>
      <c r="I69" s="202">
        <f t="shared" si="10"/>
        <v>0</v>
      </c>
      <c r="J69" s="236"/>
      <c r="K69" s="203"/>
      <c r="L69" s="180"/>
      <c r="M69" s="131"/>
      <c r="N69" s="64"/>
      <c r="O69" s="64"/>
      <c r="P69" s="64"/>
      <c r="Q69" s="64"/>
    </row>
    <row r="70" spans="2:17" ht="13.8" thickBot="1" x14ac:dyDescent="0.3">
      <c r="B70" s="240"/>
      <c r="C70" s="241"/>
      <c r="D70" s="242"/>
      <c r="E70" s="243"/>
      <c r="F70" s="243"/>
      <c r="G70" s="244"/>
      <c r="H70" s="245"/>
      <c r="I70" s="246"/>
      <c r="J70" s="242"/>
      <c r="K70" s="247"/>
      <c r="L70" s="247"/>
      <c r="M70" s="131"/>
      <c r="N70" s="64"/>
      <c r="O70" s="64"/>
      <c r="P70" s="64"/>
      <c r="Q70" s="64"/>
    </row>
    <row r="71" spans="2:17" ht="27" thickBot="1" x14ac:dyDescent="0.3">
      <c r="B71" s="370">
        <v>4</v>
      </c>
      <c r="C71" s="173" t="s">
        <v>118</v>
      </c>
      <c r="D71" s="238"/>
      <c r="E71" s="174"/>
      <c r="F71" s="174" t="s">
        <v>45</v>
      </c>
      <c r="G71" s="174" t="s">
        <v>46</v>
      </c>
      <c r="H71" s="237" t="s">
        <v>104</v>
      </c>
      <c r="I71" s="174" t="s">
        <v>51</v>
      </c>
      <c r="J71" s="175" t="s">
        <v>41</v>
      </c>
      <c r="K71" s="176" t="s">
        <v>42</v>
      </c>
      <c r="L71" s="177" t="s">
        <v>43</v>
      </c>
      <c r="M71" s="131"/>
      <c r="N71" s="8"/>
      <c r="O71" s="70"/>
      <c r="P71" s="64"/>
      <c r="Q71" s="64"/>
    </row>
    <row r="72" spans="2:17" ht="13.8" thickBot="1" x14ac:dyDescent="0.3">
      <c r="B72" s="371"/>
      <c r="C72" s="373"/>
      <c r="D72" s="374"/>
      <c r="E72" s="375"/>
      <c r="F72" s="132"/>
      <c r="G72" s="133"/>
      <c r="H72" s="252"/>
      <c r="I72" s="134"/>
      <c r="J72" s="178">
        <f t="shared" ref="J72" si="11">(SUM(K76:K77))+(SUM(I82:I86))</f>
        <v>0</v>
      </c>
      <c r="K72" s="179">
        <f t="shared" ref="K72" si="12">IF(F73="No",Q73,Q72)</f>
        <v>0</v>
      </c>
      <c r="L72" s="180">
        <f t="shared" ref="L72" si="13">SUM(J72:K72)</f>
        <v>0</v>
      </c>
      <c r="M72" s="8"/>
      <c r="N72" s="171">
        <f t="shared" ref="N72" si="14">IF(ISNUMBER(L72),L72,0)</f>
        <v>0</v>
      </c>
      <c r="O72" s="64"/>
      <c r="P72" s="64" t="s">
        <v>200</v>
      </c>
      <c r="Q72" s="64">
        <f>IF(F73="Exempt all taxes",0,(J72*FICA)+(J72*Medicare))</f>
        <v>0</v>
      </c>
    </row>
    <row r="73" spans="2:17" ht="13.8" thickBot="1" x14ac:dyDescent="0.3">
      <c r="B73" s="371"/>
      <c r="C73" s="393" t="s">
        <v>202</v>
      </c>
      <c r="D73" s="394"/>
      <c r="E73" s="395"/>
      <c r="F73" s="376" t="s">
        <v>95</v>
      </c>
      <c r="G73" s="377"/>
      <c r="H73" s="181"/>
      <c r="I73" s="171"/>
      <c r="J73" s="30"/>
      <c r="K73" s="182"/>
      <c r="L73" s="183"/>
      <c r="M73" s="87"/>
      <c r="N73" s="64"/>
      <c r="O73" s="64"/>
      <c r="P73" s="64" t="s">
        <v>201</v>
      </c>
      <c r="Q73" s="64">
        <f>IF(J72&gt;=SUTA_Max,((FUTA_Max*FUTA)+(SUTA_Max*I72)+(J72*FICA)+(J72*Medicare)),IF(J72&gt;=FUTA_Max,((FUTA_Max*FUTA)+(J72*I72)+(J72*FICA)+(J72*Medicare)),IF(J72&lt;FUTA_Max,(J72*Total_Tax+I72))))</f>
        <v>0</v>
      </c>
    </row>
    <row r="74" spans="2:17" ht="13.8" thickBot="1" x14ac:dyDescent="0.3">
      <c r="B74" s="371"/>
      <c r="C74" s="378"/>
      <c r="D74" s="379"/>
      <c r="E74" s="379"/>
      <c r="F74" s="379"/>
      <c r="G74" s="379"/>
      <c r="H74" s="379"/>
      <c r="I74" s="379"/>
      <c r="J74" s="379"/>
      <c r="K74" s="379"/>
      <c r="L74" s="380"/>
      <c r="M74" s="87"/>
      <c r="N74" s="64"/>
      <c r="O74" s="64"/>
      <c r="P74" s="64"/>
      <c r="Q74" s="64"/>
    </row>
    <row r="75" spans="2:17" ht="16.2" thickBot="1" x14ac:dyDescent="0.35">
      <c r="B75" s="371"/>
      <c r="C75" s="184" t="s">
        <v>52</v>
      </c>
      <c r="D75" s="63"/>
      <c r="E75" s="365"/>
      <c r="F75" s="366"/>
      <c r="G75" s="185" t="s">
        <v>47</v>
      </c>
      <c r="H75" s="186" t="s">
        <v>39</v>
      </c>
      <c r="I75" s="187" t="s">
        <v>44</v>
      </c>
      <c r="J75" s="187" t="s">
        <v>49</v>
      </c>
      <c r="K75" s="188" t="s">
        <v>40</v>
      </c>
      <c r="L75" s="183"/>
      <c r="M75" s="73"/>
      <c r="N75" s="64"/>
      <c r="O75" s="64"/>
      <c r="P75" s="64"/>
      <c r="Q75" s="64"/>
    </row>
    <row r="76" spans="2:17" ht="13.8" thickBot="1" x14ac:dyDescent="0.3">
      <c r="B76" s="371"/>
      <c r="C76" s="234"/>
      <c r="D76" s="235"/>
      <c r="E76" s="381" t="str">
        <f>Service_Type</f>
        <v>Priority</v>
      </c>
      <c r="F76" s="382"/>
      <c r="G76" s="74"/>
      <c r="H76" s="204"/>
      <c r="I76" s="189">
        <f t="shared" ref="I76" si="15">H72</f>
        <v>0</v>
      </c>
      <c r="J76" s="190"/>
      <c r="K76" s="191">
        <f t="shared" ref="K76" si="16">G76*H76*I76</f>
        <v>0</v>
      </c>
      <c r="L76" s="183"/>
      <c r="M76" s="131"/>
      <c r="N76" s="64" t="str">
        <f>IF(G76='Authorized Units &amp; Budget'!$D$16,"True","False")</f>
        <v>True</v>
      </c>
      <c r="O76" s="64"/>
      <c r="P76" s="64"/>
      <c r="Q76" s="64"/>
    </row>
    <row r="77" spans="2:17" ht="13.8" thickBot="1" x14ac:dyDescent="0.3">
      <c r="B77" s="371"/>
      <c r="C77" s="234"/>
      <c r="D77" s="235"/>
      <c r="E77" s="383" t="s">
        <v>22</v>
      </c>
      <c r="F77" s="384"/>
      <c r="G77" s="74"/>
      <c r="H77" s="209"/>
      <c r="I77" s="192">
        <f t="shared" ref="I77" si="17">H72</f>
        <v>0</v>
      </c>
      <c r="J77" s="193">
        <f t="shared" ref="J77" si="18">H76*1.5</f>
        <v>0</v>
      </c>
      <c r="K77" s="194">
        <f t="shared" ref="K77" si="19">G77*I77*J77</f>
        <v>0</v>
      </c>
      <c r="L77" s="183"/>
      <c r="M77" s="131"/>
      <c r="N77" s="64"/>
      <c r="O77" s="64"/>
      <c r="P77" s="64"/>
      <c r="Q77" s="64"/>
    </row>
    <row r="78" spans="2:17" x14ac:dyDescent="0.25">
      <c r="B78" s="371"/>
      <c r="C78" s="234"/>
      <c r="D78" s="367" t="s">
        <v>120</v>
      </c>
      <c r="E78" s="367"/>
      <c r="F78" s="367"/>
      <c r="G78" s="367"/>
      <c r="H78" s="367"/>
      <c r="I78" s="367"/>
      <c r="J78" s="367"/>
      <c r="K78" s="367"/>
      <c r="L78" s="195"/>
      <c r="M78" s="131"/>
      <c r="N78" s="64"/>
      <c r="O78" s="64">
        <f t="shared" ref="O78" si="20">(G72-F72)+1</f>
        <v>1</v>
      </c>
      <c r="P78" s="64">
        <f t="shared" ref="P78" si="21">IF(OR(O78=366,O78=365),52,(ROUNDUP(O78/7,0)))</f>
        <v>1</v>
      </c>
      <c r="Q78" s="64"/>
    </row>
    <row r="79" spans="2:17" x14ac:dyDescent="0.25">
      <c r="B79" s="371"/>
      <c r="C79" s="196"/>
      <c r="D79" s="367"/>
      <c r="E79" s="367"/>
      <c r="F79" s="367"/>
      <c r="G79" s="367"/>
      <c r="H79" s="367"/>
      <c r="I79" s="367"/>
      <c r="J79" s="367"/>
      <c r="K79" s="367"/>
      <c r="L79" s="195"/>
      <c r="M79" s="131"/>
      <c r="N79" s="8"/>
      <c r="O79" s="64"/>
      <c r="P79" s="64"/>
      <c r="Q79" s="64"/>
    </row>
    <row r="80" spans="2:17" ht="13.8" thickBot="1" x14ac:dyDescent="0.3">
      <c r="B80" s="371"/>
      <c r="C80" s="233"/>
      <c r="D80" s="5"/>
      <c r="E80" s="5"/>
      <c r="F80" s="5"/>
      <c r="G80" s="5"/>
      <c r="H80" s="5"/>
      <c r="I80" s="5"/>
      <c r="J80" s="5"/>
      <c r="K80" s="5"/>
      <c r="L80" s="197"/>
      <c r="M80" s="131"/>
      <c r="N80" s="8"/>
      <c r="O80" s="64"/>
      <c r="P80" s="64"/>
      <c r="Q80" s="64"/>
    </row>
    <row r="81" spans="2:17" ht="16.2" thickBot="1" x14ac:dyDescent="0.35">
      <c r="B81" s="371"/>
      <c r="C81" s="184" t="s">
        <v>53</v>
      </c>
      <c r="D81" s="63"/>
      <c r="E81" s="368"/>
      <c r="F81" s="369"/>
      <c r="G81" s="198" t="s">
        <v>48</v>
      </c>
      <c r="H81" s="199" t="s">
        <v>54</v>
      </c>
      <c r="I81" s="200" t="s">
        <v>40</v>
      </c>
      <c r="J81" s="235"/>
      <c r="K81" s="235"/>
      <c r="L81" s="183"/>
      <c r="M81" s="239"/>
      <c r="N81" s="71"/>
      <c r="O81" s="71"/>
      <c r="P81" s="71"/>
      <c r="Q81" s="64"/>
    </row>
    <row r="82" spans="2:17" ht="13.8" thickBot="1" x14ac:dyDescent="0.3">
      <c r="B82" s="371"/>
      <c r="C82" s="233"/>
      <c r="D82" s="235"/>
      <c r="E82" s="385" t="s">
        <v>26</v>
      </c>
      <c r="F82" s="386"/>
      <c r="G82" s="135"/>
      <c r="H82" s="136"/>
      <c r="I82" s="75">
        <f t="shared" ref="I82:I86" si="22">G82*H82</f>
        <v>0</v>
      </c>
      <c r="J82" s="235"/>
      <c r="K82" s="235"/>
      <c r="L82" s="183"/>
      <c r="M82" s="131"/>
      <c r="N82" s="8"/>
      <c r="O82" s="70"/>
      <c r="P82" s="64"/>
      <c r="Q82" s="64"/>
    </row>
    <row r="83" spans="2:17" ht="13.8" thickBot="1" x14ac:dyDescent="0.3">
      <c r="B83" s="371"/>
      <c r="C83" s="233"/>
      <c r="D83" s="235"/>
      <c r="E83" s="387" t="s">
        <v>23</v>
      </c>
      <c r="F83" s="388"/>
      <c r="G83" s="137"/>
      <c r="H83" s="138"/>
      <c r="I83" s="75">
        <f t="shared" si="22"/>
        <v>0</v>
      </c>
      <c r="J83" s="235"/>
      <c r="K83" s="235"/>
      <c r="L83" s="183"/>
      <c r="M83" s="8"/>
      <c r="N83" s="8"/>
      <c r="O83" s="64"/>
      <c r="P83" s="64"/>
      <c r="Q83" s="64"/>
    </row>
    <row r="84" spans="2:17" ht="13.8" thickBot="1" x14ac:dyDescent="0.3">
      <c r="B84" s="371"/>
      <c r="C84" s="233"/>
      <c r="D84" s="235"/>
      <c r="E84" s="387" t="s">
        <v>24</v>
      </c>
      <c r="F84" s="388"/>
      <c r="G84" s="137"/>
      <c r="H84" s="138"/>
      <c r="I84" s="75">
        <f t="shared" si="22"/>
        <v>0</v>
      </c>
      <c r="J84" s="235"/>
      <c r="K84" s="235"/>
      <c r="L84" s="183"/>
      <c r="M84" s="131"/>
      <c r="N84" s="64"/>
      <c r="O84" s="64"/>
      <c r="P84" s="64"/>
      <c r="Q84" s="64"/>
    </row>
    <row r="85" spans="2:17" ht="13.8" thickBot="1" x14ac:dyDescent="0.3">
      <c r="B85" s="371"/>
      <c r="C85" s="233"/>
      <c r="D85" s="235"/>
      <c r="E85" s="389" t="s">
        <v>25</v>
      </c>
      <c r="F85" s="390"/>
      <c r="G85" s="137"/>
      <c r="H85" s="138"/>
      <c r="I85" s="75">
        <f t="shared" si="22"/>
        <v>0</v>
      </c>
      <c r="J85" s="235"/>
      <c r="K85" s="235"/>
      <c r="L85" s="183"/>
      <c r="M85" s="131"/>
      <c r="N85" s="8"/>
      <c r="O85" s="64"/>
      <c r="P85" s="64"/>
      <c r="Q85" s="64"/>
    </row>
    <row r="86" spans="2:17" ht="13.8" thickBot="1" x14ac:dyDescent="0.3">
      <c r="B86" s="372"/>
      <c r="C86" s="201"/>
      <c r="D86" s="236"/>
      <c r="E86" s="391" t="s">
        <v>50</v>
      </c>
      <c r="F86" s="392"/>
      <c r="G86" s="139"/>
      <c r="H86" s="140"/>
      <c r="I86" s="202">
        <f t="shared" si="22"/>
        <v>0</v>
      </c>
      <c r="J86" s="236"/>
      <c r="K86" s="203"/>
      <c r="L86" s="180"/>
      <c r="M86" s="131"/>
      <c r="N86" s="64"/>
      <c r="O86" s="64"/>
      <c r="P86" s="64"/>
      <c r="Q86" s="64"/>
    </row>
    <row r="87" spans="2:17" ht="13.8" thickBot="1" x14ac:dyDescent="0.3">
      <c r="B87" s="240"/>
      <c r="C87" s="241"/>
      <c r="D87" s="242"/>
      <c r="E87" s="243"/>
      <c r="F87" s="243"/>
      <c r="G87" s="244"/>
      <c r="H87" s="245"/>
      <c r="I87" s="246"/>
      <c r="J87" s="242"/>
      <c r="K87" s="247"/>
      <c r="L87" s="247"/>
      <c r="M87" s="131"/>
      <c r="N87" s="64"/>
      <c r="O87" s="64"/>
      <c r="P87" s="64"/>
      <c r="Q87" s="64"/>
    </row>
    <row r="88" spans="2:17" ht="27" thickBot="1" x14ac:dyDescent="0.3">
      <c r="B88" s="370">
        <v>5</v>
      </c>
      <c r="C88" s="173" t="s">
        <v>118</v>
      </c>
      <c r="D88" s="238"/>
      <c r="E88" s="174"/>
      <c r="F88" s="174" t="s">
        <v>45</v>
      </c>
      <c r="G88" s="174" t="s">
        <v>46</v>
      </c>
      <c r="H88" s="237" t="s">
        <v>104</v>
      </c>
      <c r="I88" s="174" t="s">
        <v>51</v>
      </c>
      <c r="J88" s="175" t="s">
        <v>41</v>
      </c>
      <c r="K88" s="176" t="s">
        <v>42</v>
      </c>
      <c r="L88" s="177" t="s">
        <v>43</v>
      </c>
      <c r="M88" s="131"/>
      <c r="N88" s="8"/>
      <c r="O88" s="70"/>
      <c r="P88" s="64"/>
      <c r="Q88" s="64"/>
    </row>
    <row r="89" spans="2:17" ht="13.8" thickBot="1" x14ac:dyDescent="0.3">
      <c r="B89" s="371"/>
      <c r="C89" s="373"/>
      <c r="D89" s="374"/>
      <c r="E89" s="375"/>
      <c r="F89" s="132"/>
      <c r="G89" s="133"/>
      <c r="H89" s="252"/>
      <c r="I89" s="134"/>
      <c r="J89" s="178">
        <f t="shared" ref="J89" si="23">(SUM(K93:K94))+(SUM(I99:I103))</f>
        <v>0</v>
      </c>
      <c r="K89" s="179">
        <f t="shared" ref="K89" si="24">IF(F90="No",Q90,Q89)</f>
        <v>0</v>
      </c>
      <c r="L89" s="180">
        <f t="shared" ref="L89" si="25">SUM(J89:K89)</f>
        <v>0</v>
      </c>
      <c r="M89" s="8"/>
      <c r="N89" s="171">
        <f t="shared" ref="N89" si="26">IF(ISNUMBER(L89),L89,0)</f>
        <v>0</v>
      </c>
      <c r="O89" s="64"/>
      <c r="P89" s="64" t="s">
        <v>200</v>
      </c>
      <c r="Q89" s="64">
        <f>IF(F90="Exempt all taxes",0,(J89*FICA)+(J89*Medicare))</f>
        <v>0</v>
      </c>
    </row>
    <row r="90" spans="2:17" ht="13.8" thickBot="1" x14ac:dyDescent="0.3">
      <c r="B90" s="371"/>
      <c r="C90" s="393" t="s">
        <v>202</v>
      </c>
      <c r="D90" s="394"/>
      <c r="E90" s="395"/>
      <c r="F90" s="376" t="s">
        <v>95</v>
      </c>
      <c r="G90" s="377"/>
      <c r="H90" s="181"/>
      <c r="I90" s="171"/>
      <c r="J90" s="30"/>
      <c r="K90" s="182"/>
      <c r="L90" s="183"/>
      <c r="M90" s="87"/>
      <c r="N90" s="64"/>
      <c r="O90" s="64"/>
      <c r="P90" s="64" t="s">
        <v>201</v>
      </c>
      <c r="Q90" s="64">
        <f>IF(J89&gt;=SUTA_Max,((FUTA_Max*FUTA)+(SUTA_Max*I89)+(J89*FICA)+(J89*Medicare)),IF(J89&gt;=FUTA_Max,((FUTA_Max*FUTA)+(J89*I89)+(J89*FICA)+(J89*Medicare)),IF(J89&lt;FUTA_Max,(J89*Total_Tax+I89))))</f>
        <v>0</v>
      </c>
    </row>
    <row r="91" spans="2:17" ht="13.8" thickBot="1" x14ac:dyDescent="0.3">
      <c r="B91" s="371"/>
      <c r="C91" s="378"/>
      <c r="D91" s="379"/>
      <c r="E91" s="379"/>
      <c r="F91" s="379"/>
      <c r="G91" s="379"/>
      <c r="H91" s="379"/>
      <c r="I91" s="379"/>
      <c r="J91" s="379"/>
      <c r="K91" s="379"/>
      <c r="L91" s="380"/>
      <c r="M91" s="87"/>
      <c r="N91" s="64"/>
      <c r="O91" s="64"/>
      <c r="P91" s="64"/>
      <c r="Q91" s="64"/>
    </row>
    <row r="92" spans="2:17" ht="16.2" thickBot="1" x14ac:dyDescent="0.35">
      <c r="B92" s="371"/>
      <c r="C92" s="184" t="s">
        <v>52</v>
      </c>
      <c r="D92" s="63"/>
      <c r="E92" s="365"/>
      <c r="F92" s="366"/>
      <c r="G92" s="185" t="s">
        <v>47</v>
      </c>
      <c r="H92" s="186" t="s">
        <v>39</v>
      </c>
      <c r="I92" s="187" t="s">
        <v>44</v>
      </c>
      <c r="J92" s="187" t="s">
        <v>49</v>
      </c>
      <c r="K92" s="188" t="s">
        <v>40</v>
      </c>
      <c r="L92" s="183"/>
      <c r="M92" s="73"/>
      <c r="N92" s="64"/>
      <c r="O92" s="64"/>
      <c r="P92" s="64"/>
      <c r="Q92" s="64"/>
    </row>
    <row r="93" spans="2:17" ht="13.8" thickBot="1" x14ac:dyDescent="0.3">
      <c r="B93" s="371"/>
      <c r="C93" s="234"/>
      <c r="D93" s="235"/>
      <c r="E93" s="381" t="str">
        <f>Service_Type</f>
        <v>Priority</v>
      </c>
      <c r="F93" s="382"/>
      <c r="G93" s="74"/>
      <c r="H93" s="204"/>
      <c r="I93" s="189">
        <f t="shared" ref="I93" si="27">H89</f>
        <v>0</v>
      </c>
      <c r="J93" s="190"/>
      <c r="K93" s="191">
        <f t="shared" ref="K93" si="28">G93*H93*I93</f>
        <v>0</v>
      </c>
      <c r="L93" s="183"/>
      <c r="M93" s="131"/>
      <c r="N93" s="64" t="str">
        <f>IF(G93='Authorized Units &amp; Budget'!$D$16,"True","False")</f>
        <v>True</v>
      </c>
      <c r="O93" s="64"/>
      <c r="P93" s="64"/>
      <c r="Q93" s="64"/>
    </row>
    <row r="94" spans="2:17" ht="13.8" thickBot="1" x14ac:dyDescent="0.3">
      <c r="B94" s="371"/>
      <c r="C94" s="234"/>
      <c r="D94" s="235"/>
      <c r="E94" s="383" t="s">
        <v>22</v>
      </c>
      <c r="F94" s="384"/>
      <c r="G94" s="74"/>
      <c r="H94" s="209"/>
      <c r="I94" s="192">
        <f t="shared" ref="I94" si="29">H89</f>
        <v>0</v>
      </c>
      <c r="J94" s="193">
        <f t="shared" ref="J94" si="30">H93*1.5</f>
        <v>0</v>
      </c>
      <c r="K94" s="194">
        <f t="shared" ref="K94" si="31">G94*I94*J94</f>
        <v>0</v>
      </c>
      <c r="L94" s="183"/>
      <c r="M94" s="131"/>
      <c r="N94" s="64"/>
      <c r="O94" s="64"/>
      <c r="P94" s="64"/>
      <c r="Q94" s="64"/>
    </row>
    <row r="95" spans="2:17" x14ac:dyDescent="0.25">
      <c r="B95" s="371"/>
      <c r="C95" s="234"/>
      <c r="D95" s="367" t="s">
        <v>120</v>
      </c>
      <c r="E95" s="367"/>
      <c r="F95" s="367"/>
      <c r="G95" s="367"/>
      <c r="H95" s="367"/>
      <c r="I95" s="367"/>
      <c r="J95" s="367"/>
      <c r="K95" s="367"/>
      <c r="L95" s="195"/>
      <c r="M95" s="131"/>
      <c r="N95" s="64"/>
      <c r="O95" s="64">
        <f t="shared" ref="O95" si="32">(G89-F89)+1</f>
        <v>1</v>
      </c>
      <c r="P95" s="64">
        <f t="shared" ref="P95" si="33">IF(OR(O95=366,O95=365),52,(ROUNDUP(O95/7,0)))</f>
        <v>1</v>
      </c>
      <c r="Q95" s="64"/>
    </row>
    <row r="96" spans="2:17" x14ac:dyDescent="0.25">
      <c r="B96" s="371"/>
      <c r="C96" s="196"/>
      <c r="D96" s="367"/>
      <c r="E96" s="367"/>
      <c r="F96" s="367"/>
      <c r="G96" s="367"/>
      <c r="H96" s="367"/>
      <c r="I96" s="367"/>
      <c r="J96" s="367"/>
      <c r="K96" s="367"/>
      <c r="L96" s="195"/>
      <c r="M96" s="131"/>
      <c r="N96" s="8"/>
      <c r="O96" s="64"/>
      <c r="P96" s="64"/>
      <c r="Q96" s="64"/>
    </row>
    <row r="97" spans="2:17" ht="13.8" thickBot="1" x14ac:dyDescent="0.3">
      <c r="B97" s="371"/>
      <c r="C97" s="233"/>
      <c r="D97" s="5"/>
      <c r="E97" s="5"/>
      <c r="F97" s="5"/>
      <c r="G97" s="5"/>
      <c r="H97" s="5"/>
      <c r="I97" s="5"/>
      <c r="J97" s="5"/>
      <c r="K97" s="5"/>
      <c r="L97" s="197"/>
      <c r="M97" s="131"/>
      <c r="N97" s="8"/>
      <c r="O97" s="64"/>
      <c r="P97" s="64"/>
      <c r="Q97" s="64"/>
    </row>
    <row r="98" spans="2:17" ht="16.2" thickBot="1" x14ac:dyDescent="0.35">
      <c r="B98" s="371"/>
      <c r="C98" s="184" t="s">
        <v>53</v>
      </c>
      <c r="D98" s="63"/>
      <c r="E98" s="368"/>
      <c r="F98" s="369"/>
      <c r="G98" s="198" t="s">
        <v>48</v>
      </c>
      <c r="H98" s="199" t="s">
        <v>54</v>
      </c>
      <c r="I98" s="200" t="s">
        <v>40</v>
      </c>
      <c r="J98" s="235"/>
      <c r="K98" s="235"/>
      <c r="L98" s="183"/>
      <c r="M98" s="239"/>
      <c r="N98" s="71"/>
      <c r="O98" s="71"/>
      <c r="P98" s="71"/>
      <c r="Q98" s="64"/>
    </row>
    <row r="99" spans="2:17" ht="13.8" thickBot="1" x14ac:dyDescent="0.3">
      <c r="B99" s="371"/>
      <c r="C99" s="233"/>
      <c r="D99" s="235"/>
      <c r="E99" s="385" t="s">
        <v>26</v>
      </c>
      <c r="F99" s="386"/>
      <c r="G99" s="135"/>
      <c r="H99" s="136"/>
      <c r="I99" s="75">
        <f t="shared" ref="I99:I103" si="34">G99*H99</f>
        <v>0</v>
      </c>
      <c r="J99" s="235"/>
      <c r="K99" s="235"/>
      <c r="L99" s="183"/>
      <c r="M99" s="131"/>
      <c r="N99" s="8"/>
      <c r="O99" s="70"/>
      <c r="P99" s="64"/>
      <c r="Q99" s="64"/>
    </row>
    <row r="100" spans="2:17" ht="13.8" thickBot="1" x14ac:dyDescent="0.3">
      <c r="B100" s="371"/>
      <c r="C100" s="233"/>
      <c r="D100" s="235"/>
      <c r="E100" s="387" t="s">
        <v>23</v>
      </c>
      <c r="F100" s="388"/>
      <c r="G100" s="137"/>
      <c r="H100" s="138"/>
      <c r="I100" s="75">
        <f t="shared" si="34"/>
        <v>0</v>
      </c>
      <c r="J100" s="235"/>
      <c r="K100" s="235"/>
      <c r="L100" s="183"/>
      <c r="M100" s="8"/>
      <c r="N100" s="8"/>
      <c r="O100" s="64"/>
      <c r="P100" s="64"/>
      <c r="Q100" s="64"/>
    </row>
    <row r="101" spans="2:17" ht="13.8" thickBot="1" x14ac:dyDescent="0.3">
      <c r="B101" s="371"/>
      <c r="C101" s="233"/>
      <c r="D101" s="235"/>
      <c r="E101" s="387" t="s">
        <v>24</v>
      </c>
      <c r="F101" s="388"/>
      <c r="G101" s="137"/>
      <c r="H101" s="138"/>
      <c r="I101" s="75">
        <f t="shared" si="34"/>
        <v>0</v>
      </c>
      <c r="J101" s="235"/>
      <c r="K101" s="235"/>
      <c r="L101" s="183"/>
      <c r="M101" s="131"/>
      <c r="N101" s="64"/>
      <c r="O101" s="64"/>
      <c r="P101" s="64"/>
      <c r="Q101" s="64"/>
    </row>
    <row r="102" spans="2:17" ht="13.8" thickBot="1" x14ac:dyDescent="0.3">
      <c r="B102" s="371"/>
      <c r="C102" s="233"/>
      <c r="D102" s="235"/>
      <c r="E102" s="389" t="s">
        <v>25</v>
      </c>
      <c r="F102" s="390"/>
      <c r="G102" s="137"/>
      <c r="H102" s="138"/>
      <c r="I102" s="75">
        <f t="shared" si="34"/>
        <v>0</v>
      </c>
      <c r="J102" s="235"/>
      <c r="K102" s="235"/>
      <c r="L102" s="183"/>
      <c r="M102" s="131"/>
      <c r="N102" s="8"/>
      <c r="O102" s="64"/>
      <c r="P102" s="64"/>
      <c r="Q102" s="64"/>
    </row>
    <row r="103" spans="2:17" ht="13.8" thickBot="1" x14ac:dyDescent="0.3">
      <c r="B103" s="372"/>
      <c r="C103" s="201"/>
      <c r="D103" s="236"/>
      <c r="E103" s="391" t="s">
        <v>50</v>
      </c>
      <c r="F103" s="392"/>
      <c r="G103" s="139"/>
      <c r="H103" s="140"/>
      <c r="I103" s="202">
        <f t="shared" si="34"/>
        <v>0</v>
      </c>
      <c r="J103" s="236"/>
      <c r="K103" s="203"/>
      <c r="L103" s="180"/>
      <c r="M103" s="131"/>
      <c r="N103" s="64"/>
      <c r="O103" s="64"/>
      <c r="P103" s="64"/>
      <c r="Q103" s="64"/>
    </row>
    <row r="104" spans="2:17" ht="13.8" thickBot="1" x14ac:dyDescent="0.3">
      <c r="B104" s="240"/>
      <c r="C104" s="241"/>
      <c r="D104" s="242"/>
      <c r="E104" s="243"/>
      <c r="F104" s="243"/>
      <c r="G104" s="244"/>
      <c r="H104" s="245"/>
      <c r="I104" s="246"/>
      <c r="J104" s="242"/>
      <c r="K104" s="247"/>
      <c r="L104" s="247"/>
      <c r="M104" s="131"/>
      <c r="N104" s="64"/>
      <c r="O104" s="64"/>
      <c r="P104" s="64"/>
      <c r="Q104" s="64"/>
    </row>
    <row r="105" spans="2:17" ht="27" thickBot="1" x14ac:dyDescent="0.3">
      <c r="B105" s="370">
        <v>6</v>
      </c>
      <c r="C105" s="173" t="s">
        <v>118</v>
      </c>
      <c r="D105" s="238"/>
      <c r="E105" s="174"/>
      <c r="F105" s="174" t="s">
        <v>45</v>
      </c>
      <c r="G105" s="174" t="s">
        <v>46</v>
      </c>
      <c r="H105" s="237" t="s">
        <v>104</v>
      </c>
      <c r="I105" s="174" t="s">
        <v>51</v>
      </c>
      <c r="J105" s="175" t="s">
        <v>41</v>
      </c>
      <c r="K105" s="176" t="s">
        <v>42</v>
      </c>
      <c r="L105" s="177" t="s">
        <v>43</v>
      </c>
      <c r="M105" s="131"/>
      <c r="N105" s="8"/>
      <c r="O105" s="70"/>
      <c r="P105" s="64"/>
      <c r="Q105" s="64"/>
    </row>
    <row r="106" spans="2:17" ht="13.8" thickBot="1" x14ac:dyDescent="0.3">
      <c r="B106" s="371"/>
      <c r="C106" s="373"/>
      <c r="D106" s="374"/>
      <c r="E106" s="375"/>
      <c r="F106" s="132"/>
      <c r="G106" s="133"/>
      <c r="H106" s="252"/>
      <c r="I106" s="134"/>
      <c r="J106" s="178">
        <f t="shared" ref="J106" si="35">(SUM(K110:K111))+(SUM(I116:I120))</f>
        <v>0</v>
      </c>
      <c r="K106" s="179">
        <f t="shared" ref="K106" si="36">IF(F107="No",Q107,Q106)</f>
        <v>0</v>
      </c>
      <c r="L106" s="180">
        <f t="shared" ref="L106" si="37">SUM(J106:K106)</f>
        <v>0</v>
      </c>
      <c r="M106" s="8"/>
      <c r="N106" s="171">
        <f t="shared" ref="N106" si="38">IF(ISNUMBER(L106),L106,0)</f>
        <v>0</v>
      </c>
      <c r="O106" s="64"/>
      <c r="P106" s="64" t="s">
        <v>200</v>
      </c>
      <c r="Q106" s="64">
        <f>IF(F107="Exempt all taxes",0,(J106*FICA)+(J106*Medicare))</f>
        <v>0</v>
      </c>
    </row>
    <row r="107" spans="2:17" ht="13.8" thickBot="1" x14ac:dyDescent="0.3">
      <c r="B107" s="371"/>
      <c r="C107" s="393" t="s">
        <v>202</v>
      </c>
      <c r="D107" s="394"/>
      <c r="E107" s="395"/>
      <c r="F107" s="376" t="s">
        <v>95</v>
      </c>
      <c r="G107" s="377"/>
      <c r="H107" s="181"/>
      <c r="I107" s="171"/>
      <c r="J107" s="30"/>
      <c r="K107" s="182"/>
      <c r="L107" s="183"/>
      <c r="M107" s="87"/>
      <c r="N107" s="64"/>
      <c r="O107" s="64"/>
      <c r="P107" s="64" t="s">
        <v>201</v>
      </c>
      <c r="Q107" s="64">
        <f>IF(J106&gt;=SUTA_Max,((FUTA_Max*FUTA)+(SUTA_Max*I106)+(J106*FICA)+(J106*Medicare)),IF(J106&gt;=FUTA_Max,((FUTA_Max*FUTA)+(J106*I106)+(J106*FICA)+(J106*Medicare)),IF(J106&lt;FUTA_Max,(J106*Total_Tax+I106))))</f>
        <v>0</v>
      </c>
    </row>
    <row r="108" spans="2:17" ht="13.8" thickBot="1" x14ac:dyDescent="0.3">
      <c r="B108" s="371"/>
      <c r="C108" s="378"/>
      <c r="D108" s="379"/>
      <c r="E108" s="379"/>
      <c r="F108" s="379"/>
      <c r="G108" s="379"/>
      <c r="H108" s="379"/>
      <c r="I108" s="379"/>
      <c r="J108" s="379"/>
      <c r="K108" s="379"/>
      <c r="L108" s="380"/>
      <c r="M108" s="87"/>
      <c r="N108" s="64"/>
      <c r="O108" s="64"/>
      <c r="P108" s="64"/>
      <c r="Q108" s="64"/>
    </row>
    <row r="109" spans="2:17" ht="16.2" thickBot="1" x14ac:dyDescent="0.35">
      <c r="B109" s="371"/>
      <c r="C109" s="184" t="s">
        <v>52</v>
      </c>
      <c r="D109" s="63"/>
      <c r="E109" s="365"/>
      <c r="F109" s="366"/>
      <c r="G109" s="185" t="s">
        <v>47</v>
      </c>
      <c r="H109" s="186" t="s">
        <v>39</v>
      </c>
      <c r="I109" s="187" t="s">
        <v>44</v>
      </c>
      <c r="J109" s="187" t="s">
        <v>49</v>
      </c>
      <c r="K109" s="188" t="s">
        <v>40</v>
      </c>
      <c r="L109" s="183"/>
      <c r="M109" s="73"/>
      <c r="N109" s="64"/>
      <c r="O109" s="64"/>
      <c r="P109" s="64"/>
      <c r="Q109" s="64"/>
    </row>
    <row r="110" spans="2:17" ht="13.8" thickBot="1" x14ac:dyDescent="0.3">
      <c r="B110" s="371"/>
      <c r="C110" s="234"/>
      <c r="D110" s="235"/>
      <c r="E110" s="381" t="str">
        <f>Service_Type</f>
        <v>Priority</v>
      </c>
      <c r="F110" s="382"/>
      <c r="G110" s="74"/>
      <c r="H110" s="204"/>
      <c r="I110" s="189">
        <f t="shared" ref="I110" si="39">H106</f>
        <v>0</v>
      </c>
      <c r="J110" s="190"/>
      <c r="K110" s="191">
        <f t="shared" ref="K110" si="40">G110*H110*I110</f>
        <v>0</v>
      </c>
      <c r="L110" s="183"/>
      <c r="M110" s="131"/>
      <c r="N110" s="64" t="str">
        <f>IF(G110='Authorized Units &amp; Budget'!$D$16,"True","False")</f>
        <v>True</v>
      </c>
      <c r="O110" s="64"/>
      <c r="P110" s="64"/>
      <c r="Q110" s="64"/>
    </row>
    <row r="111" spans="2:17" ht="13.8" thickBot="1" x14ac:dyDescent="0.3">
      <c r="B111" s="371"/>
      <c r="C111" s="234"/>
      <c r="D111" s="235"/>
      <c r="E111" s="383" t="s">
        <v>22</v>
      </c>
      <c r="F111" s="384"/>
      <c r="G111" s="74"/>
      <c r="H111" s="209"/>
      <c r="I111" s="192">
        <f t="shared" ref="I111" si="41">H106</f>
        <v>0</v>
      </c>
      <c r="J111" s="193">
        <f t="shared" ref="J111" si="42">H110*1.5</f>
        <v>0</v>
      </c>
      <c r="K111" s="194">
        <f t="shared" ref="K111" si="43">G111*I111*J111</f>
        <v>0</v>
      </c>
      <c r="L111" s="183"/>
      <c r="M111" s="131"/>
      <c r="N111" s="64"/>
      <c r="O111" s="64"/>
      <c r="P111" s="64"/>
      <c r="Q111" s="64"/>
    </row>
    <row r="112" spans="2:17" x14ac:dyDescent="0.25">
      <c r="B112" s="371"/>
      <c r="C112" s="234"/>
      <c r="D112" s="367" t="s">
        <v>120</v>
      </c>
      <c r="E112" s="367"/>
      <c r="F112" s="367"/>
      <c r="G112" s="367"/>
      <c r="H112" s="367"/>
      <c r="I112" s="367"/>
      <c r="J112" s="367"/>
      <c r="K112" s="367"/>
      <c r="L112" s="195"/>
      <c r="M112" s="131"/>
      <c r="N112" s="64"/>
      <c r="O112" s="64">
        <f t="shared" ref="O112" si="44">(G106-F106)+1</f>
        <v>1</v>
      </c>
      <c r="P112" s="64">
        <f t="shared" ref="P112" si="45">IF(OR(O112=366,O112=365),52,(ROUNDUP(O112/7,0)))</f>
        <v>1</v>
      </c>
      <c r="Q112" s="64"/>
    </row>
    <row r="113" spans="2:17" x14ac:dyDescent="0.25">
      <c r="B113" s="371"/>
      <c r="C113" s="196"/>
      <c r="D113" s="367"/>
      <c r="E113" s="367"/>
      <c r="F113" s="367"/>
      <c r="G113" s="367"/>
      <c r="H113" s="367"/>
      <c r="I113" s="367"/>
      <c r="J113" s="367"/>
      <c r="K113" s="367"/>
      <c r="L113" s="195"/>
      <c r="M113" s="131"/>
      <c r="N113" s="8"/>
      <c r="O113" s="64"/>
      <c r="P113" s="64"/>
      <c r="Q113" s="64"/>
    </row>
    <row r="114" spans="2:17" ht="13.8" thickBot="1" x14ac:dyDescent="0.3">
      <c r="B114" s="371"/>
      <c r="C114" s="233"/>
      <c r="D114" s="5"/>
      <c r="E114" s="5"/>
      <c r="F114" s="5"/>
      <c r="G114" s="5"/>
      <c r="H114" s="5"/>
      <c r="I114" s="5"/>
      <c r="J114" s="5"/>
      <c r="K114" s="5"/>
      <c r="L114" s="197"/>
      <c r="M114" s="131"/>
      <c r="N114" s="8"/>
      <c r="O114" s="64"/>
      <c r="P114" s="64"/>
      <c r="Q114" s="64"/>
    </row>
    <row r="115" spans="2:17" ht="16.2" thickBot="1" x14ac:dyDescent="0.35">
      <c r="B115" s="371"/>
      <c r="C115" s="184" t="s">
        <v>53</v>
      </c>
      <c r="D115" s="63"/>
      <c r="E115" s="368"/>
      <c r="F115" s="369"/>
      <c r="G115" s="198" t="s">
        <v>48</v>
      </c>
      <c r="H115" s="199" t="s">
        <v>54</v>
      </c>
      <c r="I115" s="200" t="s">
        <v>40</v>
      </c>
      <c r="J115" s="235"/>
      <c r="K115" s="235"/>
      <c r="L115" s="183"/>
      <c r="M115" s="239"/>
      <c r="N115" s="71"/>
      <c r="O115" s="71"/>
      <c r="P115" s="71"/>
      <c r="Q115" s="64"/>
    </row>
    <row r="116" spans="2:17" ht="13.8" thickBot="1" x14ac:dyDescent="0.3">
      <c r="B116" s="371"/>
      <c r="C116" s="233"/>
      <c r="D116" s="235"/>
      <c r="E116" s="385" t="s">
        <v>26</v>
      </c>
      <c r="F116" s="386"/>
      <c r="G116" s="135"/>
      <c r="H116" s="136"/>
      <c r="I116" s="75">
        <f t="shared" ref="I116:I120" si="46">G116*H116</f>
        <v>0</v>
      </c>
      <c r="J116" s="235"/>
      <c r="K116" s="235"/>
      <c r="L116" s="183"/>
      <c r="M116" s="131"/>
      <c r="N116" s="8"/>
      <c r="O116" s="70"/>
      <c r="P116" s="64"/>
      <c r="Q116" s="64"/>
    </row>
    <row r="117" spans="2:17" ht="13.8" thickBot="1" x14ac:dyDescent="0.3">
      <c r="B117" s="371"/>
      <c r="C117" s="233"/>
      <c r="D117" s="235"/>
      <c r="E117" s="387" t="s">
        <v>23</v>
      </c>
      <c r="F117" s="388"/>
      <c r="G117" s="137"/>
      <c r="H117" s="138"/>
      <c r="I117" s="75">
        <f t="shared" si="46"/>
        <v>0</v>
      </c>
      <c r="J117" s="235"/>
      <c r="K117" s="235"/>
      <c r="L117" s="183"/>
      <c r="M117" s="8"/>
      <c r="N117" s="8"/>
      <c r="O117" s="64"/>
      <c r="P117" s="64"/>
      <c r="Q117" s="64"/>
    </row>
    <row r="118" spans="2:17" ht="13.8" thickBot="1" x14ac:dyDescent="0.3">
      <c r="B118" s="371"/>
      <c r="C118" s="233"/>
      <c r="D118" s="235"/>
      <c r="E118" s="387" t="s">
        <v>24</v>
      </c>
      <c r="F118" s="388"/>
      <c r="G118" s="137"/>
      <c r="H118" s="138"/>
      <c r="I118" s="75">
        <f t="shared" si="46"/>
        <v>0</v>
      </c>
      <c r="J118" s="235"/>
      <c r="K118" s="235"/>
      <c r="L118" s="183"/>
      <c r="M118" s="131"/>
      <c r="N118" s="64"/>
      <c r="O118" s="64"/>
      <c r="P118" s="64"/>
      <c r="Q118" s="64"/>
    </row>
    <row r="119" spans="2:17" ht="13.8" thickBot="1" x14ac:dyDescent="0.3">
      <c r="B119" s="371"/>
      <c r="C119" s="233"/>
      <c r="D119" s="235"/>
      <c r="E119" s="389" t="s">
        <v>25</v>
      </c>
      <c r="F119" s="390"/>
      <c r="G119" s="137"/>
      <c r="H119" s="138"/>
      <c r="I119" s="75">
        <f t="shared" si="46"/>
        <v>0</v>
      </c>
      <c r="J119" s="235"/>
      <c r="K119" s="235"/>
      <c r="L119" s="183"/>
      <c r="M119" s="131"/>
      <c r="N119" s="8"/>
      <c r="O119" s="64"/>
      <c r="P119" s="64"/>
      <c r="Q119" s="64"/>
    </row>
    <row r="120" spans="2:17" ht="13.8" thickBot="1" x14ac:dyDescent="0.3">
      <c r="B120" s="372"/>
      <c r="C120" s="201"/>
      <c r="D120" s="236"/>
      <c r="E120" s="391" t="s">
        <v>50</v>
      </c>
      <c r="F120" s="392"/>
      <c r="G120" s="139"/>
      <c r="H120" s="140"/>
      <c r="I120" s="202">
        <f t="shared" si="46"/>
        <v>0</v>
      </c>
      <c r="J120" s="236"/>
      <c r="K120" s="203"/>
      <c r="L120" s="180"/>
      <c r="M120" s="131"/>
      <c r="N120" s="64"/>
      <c r="O120" s="64"/>
      <c r="P120" s="64"/>
      <c r="Q120" s="64"/>
    </row>
    <row r="121" spans="2:17" ht="13.8" thickBot="1" x14ac:dyDescent="0.3">
      <c r="B121" s="240"/>
      <c r="C121" s="241"/>
      <c r="D121" s="242"/>
      <c r="E121" s="243"/>
      <c r="F121" s="243"/>
      <c r="G121" s="244"/>
      <c r="H121" s="245"/>
      <c r="I121" s="246"/>
      <c r="J121" s="242"/>
      <c r="K121" s="247"/>
      <c r="L121" s="247"/>
      <c r="M121" s="131"/>
      <c r="N121" s="64"/>
      <c r="O121" s="64"/>
      <c r="P121" s="64"/>
      <c r="Q121" s="64"/>
    </row>
    <row r="122" spans="2:17" ht="27" thickBot="1" x14ac:dyDescent="0.3">
      <c r="B122" s="370">
        <v>7</v>
      </c>
      <c r="C122" s="173" t="s">
        <v>118</v>
      </c>
      <c r="D122" s="238"/>
      <c r="E122" s="174"/>
      <c r="F122" s="174" t="s">
        <v>45</v>
      </c>
      <c r="G122" s="174" t="s">
        <v>46</v>
      </c>
      <c r="H122" s="237" t="s">
        <v>104</v>
      </c>
      <c r="I122" s="174" t="s">
        <v>51</v>
      </c>
      <c r="J122" s="175" t="s">
        <v>41</v>
      </c>
      <c r="K122" s="176" t="s">
        <v>42</v>
      </c>
      <c r="L122" s="177" t="s">
        <v>43</v>
      </c>
      <c r="M122" s="131"/>
      <c r="N122" s="8"/>
      <c r="O122" s="70"/>
      <c r="P122" s="64"/>
      <c r="Q122" s="64"/>
    </row>
    <row r="123" spans="2:17" ht="13.8" thickBot="1" x14ac:dyDescent="0.3">
      <c r="B123" s="371"/>
      <c r="C123" s="373"/>
      <c r="D123" s="374"/>
      <c r="E123" s="375"/>
      <c r="F123" s="132"/>
      <c r="G123" s="133"/>
      <c r="H123" s="252"/>
      <c r="I123" s="134"/>
      <c r="J123" s="178">
        <f t="shared" ref="J123" si="47">(SUM(K127:K128))+(SUM(I133:I137))</f>
        <v>0</v>
      </c>
      <c r="K123" s="179">
        <f t="shared" ref="K123" si="48">IF(F124="No",Q124,Q123)</f>
        <v>0</v>
      </c>
      <c r="L123" s="180">
        <f t="shared" ref="L123" si="49">SUM(J123:K123)</f>
        <v>0</v>
      </c>
      <c r="M123" s="8"/>
      <c r="N123" s="171">
        <f t="shared" ref="N123" si="50">IF(ISNUMBER(L123),L123,0)</f>
        <v>0</v>
      </c>
      <c r="O123" s="64"/>
      <c r="P123" s="64" t="s">
        <v>200</v>
      </c>
      <c r="Q123" s="64">
        <f>IF(F124="Exempt all taxes",0,(J123*FICA)+(J123*Medicare))</f>
        <v>0</v>
      </c>
    </row>
    <row r="124" spans="2:17" ht="13.8" thickBot="1" x14ac:dyDescent="0.3">
      <c r="B124" s="371"/>
      <c r="C124" s="393" t="s">
        <v>202</v>
      </c>
      <c r="D124" s="394"/>
      <c r="E124" s="395"/>
      <c r="F124" s="376" t="s">
        <v>95</v>
      </c>
      <c r="G124" s="377"/>
      <c r="H124" s="181"/>
      <c r="I124" s="171"/>
      <c r="J124" s="30"/>
      <c r="K124" s="182"/>
      <c r="L124" s="183"/>
      <c r="M124" s="87"/>
      <c r="N124" s="64"/>
      <c r="O124" s="64"/>
      <c r="P124" s="64" t="s">
        <v>201</v>
      </c>
      <c r="Q124" s="64">
        <f>IF(J123&gt;=SUTA_Max,((FUTA_Max*FUTA)+(SUTA_Max*I123)+(J123*FICA)+(J123*Medicare)),IF(J123&gt;=FUTA_Max,((FUTA_Max*FUTA)+(J123*I123)+(J123*FICA)+(J123*Medicare)),IF(J123&lt;FUTA_Max,(J123*Total_Tax+I123))))</f>
        <v>0</v>
      </c>
    </row>
    <row r="125" spans="2:17" ht="13.8" thickBot="1" x14ac:dyDescent="0.3">
      <c r="B125" s="371"/>
      <c r="C125" s="378"/>
      <c r="D125" s="379"/>
      <c r="E125" s="379"/>
      <c r="F125" s="379"/>
      <c r="G125" s="379"/>
      <c r="H125" s="379"/>
      <c r="I125" s="379"/>
      <c r="J125" s="379"/>
      <c r="K125" s="379"/>
      <c r="L125" s="380"/>
      <c r="M125" s="87"/>
      <c r="N125" s="64"/>
      <c r="O125" s="64"/>
      <c r="P125" s="64"/>
      <c r="Q125" s="64"/>
    </row>
    <row r="126" spans="2:17" ht="16.2" thickBot="1" x14ac:dyDescent="0.35">
      <c r="B126" s="371"/>
      <c r="C126" s="184" t="s">
        <v>52</v>
      </c>
      <c r="D126" s="63"/>
      <c r="E126" s="365"/>
      <c r="F126" s="366"/>
      <c r="G126" s="185" t="s">
        <v>47</v>
      </c>
      <c r="H126" s="186" t="s">
        <v>39</v>
      </c>
      <c r="I126" s="187" t="s">
        <v>44</v>
      </c>
      <c r="J126" s="187" t="s">
        <v>49</v>
      </c>
      <c r="K126" s="188" t="s">
        <v>40</v>
      </c>
      <c r="L126" s="183"/>
      <c r="M126" s="73"/>
      <c r="N126" s="64"/>
      <c r="O126" s="64"/>
      <c r="P126" s="64"/>
      <c r="Q126" s="64"/>
    </row>
    <row r="127" spans="2:17" ht="13.8" thickBot="1" x14ac:dyDescent="0.3">
      <c r="B127" s="371"/>
      <c r="C127" s="234"/>
      <c r="D127" s="235"/>
      <c r="E127" s="381" t="str">
        <f>Service_Type</f>
        <v>Priority</v>
      </c>
      <c r="F127" s="382"/>
      <c r="G127" s="74"/>
      <c r="H127" s="204"/>
      <c r="I127" s="189">
        <f t="shared" ref="I127" si="51">H123</f>
        <v>0</v>
      </c>
      <c r="J127" s="190"/>
      <c r="K127" s="191">
        <f t="shared" ref="K127" si="52">G127*H127*I127</f>
        <v>0</v>
      </c>
      <c r="L127" s="183"/>
      <c r="M127" s="131"/>
      <c r="N127" s="64" t="str">
        <f>IF(G127='Authorized Units &amp; Budget'!$D$16,"True","False")</f>
        <v>True</v>
      </c>
      <c r="O127" s="64"/>
      <c r="P127" s="64"/>
      <c r="Q127" s="64"/>
    </row>
    <row r="128" spans="2:17" ht="13.8" thickBot="1" x14ac:dyDescent="0.3">
      <c r="B128" s="371"/>
      <c r="C128" s="234"/>
      <c r="D128" s="235"/>
      <c r="E128" s="383" t="s">
        <v>22</v>
      </c>
      <c r="F128" s="384"/>
      <c r="G128" s="74"/>
      <c r="H128" s="209"/>
      <c r="I128" s="192">
        <f t="shared" ref="I128" si="53">H123</f>
        <v>0</v>
      </c>
      <c r="J128" s="193">
        <f t="shared" ref="J128" si="54">H127*1.5</f>
        <v>0</v>
      </c>
      <c r="K128" s="194">
        <f t="shared" ref="K128" si="55">G128*I128*J128</f>
        <v>0</v>
      </c>
      <c r="L128" s="183"/>
      <c r="M128" s="131"/>
      <c r="N128" s="64"/>
      <c r="O128" s="64"/>
      <c r="P128" s="64"/>
      <c r="Q128" s="64"/>
    </row>
    <row r="129" spans="2:17" x14ac:dyDescent="0.25">
      <c r="B129" s="371"/>
      <c r="C129" s="234"/>
      <c r="D129" s="367" t="s">
        <v>120</v>
      </c>
      <c r="E129" s="367"/>
      <c r="F129" s="367"/>
      <c r="G129" s="367"/>
      <c r="H129" s="367"/>
      <c r="I129" s="367"/>
      <c r="J129" s="367"/>
      <c r="K129" s="367"/>
      <c r="L129" s="195"/>
      <c r="M129" s="131"/>
      <c r="N129" s="64"/>
      <c r="O129" s="64">
        <f t="shared" ref="O129" si="56">(G123-F123)+1</f>
        <v>1</v>
      </c>
      <c r="P129" s="64">
        <f t="shared" ref="P129" si="57">IF(OR(O129=366,O129=365),52,(ROUNDUP(O129/7,0)))</f>
        <v>1</v>
      </c>
      <c r="Q129" s="64"/>
    </row>
    <row r="130" spans="2:17" x14ac:dyDescent="0.25">
      <c r="B130" s="371"/>
      <c r="C130" s="196"/>
      <c r="D130" s="367"/>
      <c r="E130" s="367"/>
      <c r="F130" s="367"/>
      <c r="G130" s="367"/>
      <c r="H130" s="367"/>
      <c r="I130" s="367"/>
      <c r="J130" s="367"/>
      <c r="K130" s="367"/>
      <c r="L130" s="195"/>
      <c r="M130" s="131"/>
      <c r="N130" s="8"/>
      <c r="O130" s="64"/>
      <c r="P130" s="64"/>
      <c r="Q130" s="64"/>
    </row>
    <row r="131" spans="2:17" ht="13.8" thickBot="1" x14ac:dyDescent="0.3">
      <c r="B131" s="371"/>
      <c r="C131" s="233"/>
      <c r="D131" s="5"/>
      <c r="E131" s="5"/>
      <c r="F131" s="5"/>
      <c r="G131" s="5"/>
      <c r="H131" s="5"/>
      <c r="I131" s="5"/>
      <c r="J131" s="5"/>
      <c r="K131" s="5"/>
      <c r="L131" s="197"/>
      <c r="M131" s="131"/>
      <c r="N131" s="8"/>
      <c r="O131" s="64"/>
      <c r="P131" s="64"/>
      <c r="Q131" s="64"/>
    </row>
    <row r="132" spans="2:17" ht="16.2" thickBot="1" x14ac:dyDescent="0.35">
      <c r="B132" s="371"/>
      <c r="C132" s="184" t="s">
        <v>53</v>
      </c>
      <c r="D132" s="63"/>
      <c r="E132" s="368"/>
      <c r="F132" s="369"/>
      <c r="G132" s="198" t="s">
        <v>48</v>
      </c>
      <c r="H132" s="199" t="s">
        <v>54</v>
      </c>
      <c r="I132" s="200" t="s">
        <v>40</v>
      </c>
      <c r="J132" s="235"/>
      <c r="K132" s="235"/>
      <c r="L132" s="183"/>
      <c r="M132" s="239"/>
      <c r="N132" s="71"/>
      <c r="O132" s="71"/>
      <c r="P132" s="71"/>
      <c r="Q132" s="64"/>
    </row>
    <row r="133" spans="2:17" ht="13.8" thickBot="1" x14ac:dyDescent="0.3">
      <c r="B133" s="371"/>
      <c r="C133" s="233"/>
      <c r="D133" s="235"/>
      <c r="E133" s="385" t="s">
        <v>26</v>
      </c>
      <c r="F133" s="386"/>
      <c r="G133" s="135"/>
      <c r="H133" s="136"/>
      <c r="I133" s="75">
        <f t="shared" ref="I133:I137" si="58">G133*H133</f>
        <v>0</v>
      </c>
      <c r="J133" s="235"/>
      <c r="K133" s="235"/>
      <c r="L133" s="183"/>
      <c r="M133" s="131"/>
      <c r="N133" s="8"/>
      <c r="O133" s="70"/>
      <c r="P133" s="64"/>
      <c r="Q133" s="64"/>
    </row>
    <row r="134" spans="2:17" ht="13.8" thickBot="1" x14ac:dyDescent="0.3">
      <c r="B134" s="371"/>
      <c r="C134" s="233"/>
      <c r="D134" s="235"/>
      <c r="E134" s="387" t="s">
        <v>23</v>
      </c>
      <c r="F134" s="388"/>
      <c r="G134" s="137"/>
      <c r="H134" s="138"/>
      <c r="I134" s="75">
        <f t="shared" si="58"/>
        <v>0</v>
      </c>
      <c r="J134" s="235"/>
      <c r="K134" s="235"/>
      <c r="L134" s="183"/>
      <c r="M134" s="8"/>
      <c r="N134" s="8"/>
      <c r="O134" s="64"/>
      <c r="P134" s="64"/>
      <c r="Q134" s="64"/>
    </row>
    <row r="135" spans="2:17" ht="13.8" thickBot="1" x14ac:dyDescent="0.3">
      <c r="B135" s="371"/>
      <c r="C135" s="233"/>
      <c r="D135" s="235"/>
      <c r="E135" s="387" t="s">
        <v>24</v>
      </c>
      <c r="F135" s="388"/>
      <c r="G135" s="137"/>
      <c r="H135" s="138"/>
      <c r="I135" s="75">
        <f t="shared" si="58"/>
        <v>0</v>
      </c>
      <c r="J135" s="235"/>
      <c r="K135" s="235"/>
      <c r="L135" s="183"/>
      <c r="M135" s="131"/>
      <c r="N135" s="64"/>
      <c r="O135" s="64"/>
      <c r="P135" s="64"/>
      <c r="Q135" s="64"/>
    </row>
    <row r="136" spans="2:17" ht="13.8" thickBot="1" x14ac:dyDescent="0.3">
      <c r="B136" s="371"/>
      <c r="C136" s="233"/>
      <c r="D136" s="235"/>
      <c r="E136" s="389" t="s">
        <v>25</v>
      </c>
      <c r="F136" s="390"/>
      <c r="G136" s="137"/>
      <c r="H136" s="138"/>
      <c r="I136" s="75">
        <f t="shared" si="58"/>
        <v>0</v>
      </c>
      <c r="J136" s="235"/>
      <c r="K136" s="235"/>
      <c r="L136" s="183"/>
      <c r="M136" s="131"/>
      <c r="N136" s="8"/>
      <c r="O136" s="64"/>
      <c r="P136" s="64"/>
      <c r="Q136" s="64"/>
    </row>
    <row r="137" spans="2:17" ht="13.8" thickBot="1" x14ac:dyDescent="0.3">
      <c r="B137" s="372"/>
      <c r="C137" s="201"/>
      <c r="D137" s="236"/>
      <c r="E137" s="391" t="s">
        <v>50</v>
      </c>
      <c r="F137" s="392"/>
      <c r="G137" s="139"/>
      <c r="H137" s="140"/>
      <c r="I137" s="202">
        <f t="shared" si="58"/>
        <v>0</v>
      </c>
      <c r="J137" s="236"/>
      <c r="K137" s="203"/>
      <c r="L137" s="180"/>
      <c r="M137" s="131"/>
      <c r="N137" s="64"/>
      <c r="O137" s="64"/>
      <c r="P137" s="64"/>
      <c r="Q137" s="64"/>
    </row>
    <row r="138" spans="2:17" ht="13.8" thickBot="1" x14ac:dyDescent="0.3">
      <c r="B138" s="240"/>
      <c r="C138" s="241"/>
      <c r="D138" s="242"/>
      <c r="E138" s="243"/>
      <c r="F138" s="243"/>
      <c r="G138" s="244"/>
      <c r="H138" s="245"/>
      <c r="I138" s="246"/>
      <c r="J138" s="242"/>
      <c r="K138" s="247"/>
      <c r="L138" s="247"/>
      <c r="M138" s="131"/>
      <c r="N138" s="64"/>
      <c r="O138" s="64"/>
      <c r="P138" s="64"/>
      <c r="Q138" s="64"/>
    </row>
    <row r="139" spans="2:17" ht="27" thickBot="1" x14ac:dyDescent="0.3">
      <c r="B139" s="370">
        <v>8</v>
      </c>
      <c r="C139" s="173" t="s">
        <v>118</v>
      </c>
      <c r="D139" s="238"/>
      <c r="E139" s="174"/>
      <c r="F139" s="174" t="s">
        <v>45</v>
      </c>
      <c r="G139" s="174" t="s">
        <v>46</v>
      </c>
      <c r="H139" s="237" t="s">
        <v>104</v>
      </c>
      <c r="I139" s="174" t="s">
        <v>51</v>
      </c>
      <c r="J139" s="175" t="s">
        <v>41</v>
      </c>
      <c r="K139" s="176" t="s">
        <v>42</v>
      </c>
      <c r="L139" s="177" t="s">
        <v>43</v>
      </c>
      <c r="M139" s="131"/>
      <c r="N139" s="8"/>
      <c r="O139" s="70"/>
      <c r="P139" s="64"/>
      <c r="Q139" s="64"/>
    </row>
    <row r="140" spans="2:17" ht="13.8" thickBot="1" x14ac:dyDescent="0.3">
      <c r="B140" s="371"/>
      <c r="C140" s="373"/>
      <c r="D140" s="374"/>
      <c r="E140" s="375"/>
      <c r="F140" s="132"/>
      <c r="G140" s="133"/>
      <c r="H140" s="252"/>
      <c r="I140" s="134"/>
      <c r="J140" s="178">
        <f t="shared" ref="J140" si="59">(SUM(K144:K145))+(SUM(I150:I154))</f>
        <v>0</v>
      </c>
      <c r="K140" s="179">
        <f t="shared" ref="K140" si="60">IF(F141="No",Q141,Q140)</f>
        <v>0</v>
      </c>
      <c r="L140" s="180">
        <f t="shared" ref="L140" si="61">SUM(J140:K140)</f>
        <v>0</v>
      </c>
      <c r="M140" s="8"/>
      <c r="N140" s="171">
        <f t="shared" ref="N140" si="62">IF(ISNUMBER(L140),L140,0)</f>
        <v>0</v>
      </c>
      <c r="O140" s="64"/>
      <c r="P140" s="64" t="s">
        <v>200</v>
      </c>
      <c r="Q140" s="64">
        <f>IF(F141="Exempt all taxes",0,(J140*FICA)+(J140*Medicare))</f>
        <v>0</v>
      </c>
    </row>
    <row r="141" spans="2:17" ht="13.8" thickBot="1" x14ac:dyDescent="0.3">
      <c r="B141" s="371"/>
      <c r="C141" s="393" t="s">
        <v>202</v>
      </c>
      <c r="D141" s="394"/>
      <c r="E141" s="395"/>
      <c r="F141" s="376" t="s">
        <v>95</v>
      </c>
      <c r="G141" s="377"/>
      <c r="H141" s="181"/>
      <c r="I141" s="171"/>
      <c r="J141" s="30"/>
      <c r="K141" s="182"/>
      <c r="L141" s="183"/>
      <c r="M141" s="87"/>
      <c r="N141" s="64"/>
      <c r="O141" s="64"/>
      <c r="P141" s="64" t="s">
        <v>201</v>
      </c>
      <c r="Q141" s="64">
        <f>IF(J140&gt;=SUTA_Max,((FUTA_Max*FUTA)+(SUTA_Max*I140)+(J140*FICA)+(J140*Medicare)),IF(J140&gt;=FUTA_Max,((FUTA_Max*FUTA)+(J140*I140)+(J140*FICA)+(J140*Medicare)),IF(J140&lt;FUTA_Max,(J140*Total_Tax+I140))))</f>
        <v>0</v>
      </c>
    </row>
    <row r="142" spans="2:17" ht="13.8" thickBot="1" x14ac:dyDescent="0.3">
      <c r="B142" s="371"/>
      <c r="C142" s="378"/>
      <c r="D142" s="379"/>
      <c r="E142" s="379"/>
      <c r="F142" s="379"/>
      <c r="G142" s="379"/>
      <c r="H142" s="379"/>
      <c r="I142" s="379"/>
      <c r="J142" s="379"/>
      <c r="K142" s="379"/>
      <c r="L142" s="380"/>
      <c r="M142" s="87"/>
      <c r="N142" s="64"/>
      <c r="O142" s="64"/>
      <c r="P142" s="64"/>
      <c r="Q142" s="64"/>
    </row>
    <row r="143" spans="2:17" ht="16.2" thickBot="1" x14ac:dyDescent="0.35">
      <c r="B143" s="371"/>
      <c r="C143" s="184" t="s">
        <v>52</v>
      </c>
      <c r="D143" s="63"/>
      <c r="E143" s="365"/>
      <c r="F143" s="366"/>
      <c r="G143" s="185" t="s">
        <v>47</v>
      </c>
      <c r="H143" s="186" t="s">
        <v>39</v>
      </c>
      <c r="I143" s="187" t="s">
        <v>44</v>
      </c>
      <c r="J143" s="187" t="s">
        <v>49</v>
      </c>
      <c r="K143" s="188" t="s">
        <v>40</v>
      </c>
      <c r="L143" s="183"/>
      <c r="M143" s="73"/>
      <c r="N143" s="64"/>
      <c r="O143" s="64"/>
      <c r="P143" s="64"/>
      <c r="Q143" s="64"/>
    </row>
    <row r="144" spans="2:17" ht="13.8" thickBot="1" x14ac:dyDescent="0.3">
      <c r="B144" s="371"/>
      <c r="C144" s="234"/>
      <c r="D144" s="235"/>
      <c r="E144" s="381" t="str">
        <f>Service_Type</f>
        <v>Priority</v>
      </c>
      <c r="F144" s="382"/>
      <c r="G144" s="74"/>
      <c r="H144" s="204"/>
      <c r="I144" s="189">
        <f t="shared" ref="I144" si="63">H140</f>
        <v>0</v>
      </c>
      <c r="J144" s="190"/>
      <c r="K144" s="191">
        <f t="shared" ref="K144" si="64">G144*H144*I144</f>
        <v>0</v>
      </c>
      <c r="L144" s="183"/>
      <c r="M144" s="131"/>
      <c r="N144" s="64" t="str">
        <f>IF(G144='Authorized Units &amp; Budget'!$D$16,"True","False")</f>
        <v>True</v>
      </c>
      <c r="O144" s="64"/>
      <c r="P144" s="64"/>
      <c r="Q144" s="64"/>
    </row>
    <row r="145" spans="2:17" ht="13.8" thickBot="1" x14ac:dyDescent="0.3">
      <c r="B145" s="371"/>
      <c r="C145" s="234"/>
      <c r="D145" s="235"/>
      <c r="E145" s="383" t="s">
        <v>22</v>
      </c>
      <c r="F145" s="384"/>
      <c r="G145" s="74"/>
      <c r="H145" s="209"/>
      <c r="I145" s="192">
        <f t="shared" ref="I145" si="65">H140</f>
        <v>0</v>
      </c>
      <c r="J145" s="193">
        <f t="shared" ref="J145" si="66">H144*1.5</f>
        <v>0</v>
      </c>
      <c r="K145" s="194">
        <f t="shared" ref="K145" si="67">G145*I145*J145</f>
        <v>0</v>
      </c>
      <c r="L145" s="183"/>
      <c r="M145" s="131"/>
      <c r="N145" s="64"/>
      <c r="O145" s="64"/>
      <c r="P145" s="64"/>
      <c r="Q145" s="64"/>
    </row>
    <row r="146" spans="2:17" x14ac:dyDescent="0.25">
      <c r="B146" s="371"/>
      <c r="C146" s="234"/>
      <c r="D146" s="367" t="s">
        <v>120</v>
      </c>
      <c r="E146" s="367"/>
      <c r="F146" s="367"/>
      <c r="G146" s="367"/>
      <c r="H146" s="367"/>
      <c r="I146" s="367"/>
      <c r="J146" s="367"/>
      <c r="K146" s="367"/>
      <c r="L146" s="195"/>
      <c r="M146" s="131"/>
      <c r="N146" s="64"/>
      <c r="O146" s="64">
        <f t="shared" ref="O146" si="68">(G140-F140)+1</f>
        <v>1</v>
      </c>
      <c r="P146" s="64">
        <f t="shared" ref="P146" si="69">IF(OR(O146=366,O146=365),52,(ROUNDUP(O146/7,0)))</f>
        <v>1</v>
      </c>
      <c r="Q146" s="64"/>
    </row>
    <row r="147" spans="2:17" x14ac:dyDescent="0.25">
      <c r="B147" s="371"/>
      <c r="C147" s="196"/>
      <c r="D147" s="367"/>
      <c r="E147" s="367"/>
      <c r="F147" s="367"/>
      <c r="G147" s="367"/>
      <c r="H147" s="367"/>
      <c r="I147" s="367"/>
      <c r="J147" s="367"/>
      <c r="K147" s="367"/>
      <c r="L147" s="195"/>
      <c r="M147" s="131"/>
      <c r="N147" s="8"/>
      <c r="O147" s="64"/>
      <c r="P147" s="64"/>
      <c r="Q147" s="64"/>
    </row>
    <row r="148" spans="2:17" ht="13.8" thickBot="1" x14ac:dyDescent="0.3">
      <c r="B148" s="371"/>
      <c r="C148" s="233"/>
      <c r="D148" s="5"/>
      <c r="E148" s="5"/>
      <c r="F148" s="5"/>
      <c r="G148" s="5"/>
      <c r="H148" s="5"/>
      <c r="I148" s="5"/>
      <c r="J148" s="5"/>
      <c r="K148" s="5"/>
      <c r="L148" s="197"/>
      <c r="M148" s="131"/>
      <c r="N148" s="8"/>
      <c r="O148" s="64"/>
      <c r="P148" s="64"/>
      <c r="Q148" s="64"/>
    </row>
    <row r="149" spans="2:17" ht="16.2" thickBot="1" x14ac:dyDescent="0.35">
      <c r="B149" s="371"/>
      <c r="C149" s="184" t="s">
        <v>53</v>
      </c>
      <c r="D149" s="63"/>
      <c r="E149" s="368"/>
      <c r="F149" s="369"/>
      <c r="G149" s="198" t="s">
        <v>48</v>
      </c>
      <c r="H149" s="199" t="s">
        <v>54</v>
      </c>
      <c r="I149" s="200" t="s">
        <v>40</v>
      </c>
      <c r="J149" s="235"/>
      <c r="K149" s="235"/>
      <c r="L149" s="183"/>
      <c r="M149" s="239"/>
      <c r="N149" s="71"/>
      <c r="O149" s="71"/>
      <c r="P149" s="71"/>
      <c r="Q149" s="64"/>
    </row>
    <row r="150" spans="2:17" ht="13.8" thickBot="1" x14ac:dyDescent="0.3">
      <c r="B150" s="371"/>
      <c r="C150" s="233"/>
      <c r="D150" s="235"/>
      <c r="E150" s="385" t="s">
        <v>26</v>
      </c>
      <c r="F150" s="386"/>
      <c r="G150" s="135"/>
      <c r="H150" s="136"/>
      <c r="I150" s="75">
        <f t="shared" ref="I150:I154" si="70">G150*H150</f>
        <v>0</v>
      </c>
      <c r="J150" s="235"/>
      <c r="K150" s="235"/>
      <c r="L150" s="183"/>
      <c r="M150" s="131"/>
      <c r="N150" s="8"/>
      <c r="O150" s="70"/>
      <c r="P150" s="64"/>
      <c r="Q150" s="64"/>
    </row>
    <row r="151" spans="2:17" ht="13.8" thickBot="1" x14ac:dyDescent="0.3">
      <c r="B151" s="371"/>
      <c r="C151" s="233"/>
      <c r="D151" s="235"/>
      <c r="E151" s="387" t="s">
        <v>23</v>
      </c>
      <c r="F151" s="388"/>
      <c r="G151" s="137"/>
      <c r="H151" s="138"/>
      <c r="I151" s="75">
        <f t="shared" si="70"/>
        <v>0</v>
      </c>
      <c r="J151" s="235"/>
      <c r="K151" s="235"/>
      <c r="L151" s="183"/>
      <c r="M151" s="8"/>
      <c r="N151" s="8"/>
      <c r="O151" s="64"/>
      <c r="P151" s="64"/>
      <c r="Q151" s="64"/>
    </row>
    <row r="152" spans="2:17" ht="13.8" thickBot="1" x14ac:dyDescent="0.3">
      <c r="B152" s="371"/>
      <c r="C152" s="233"/>
      <c r="D152" s="235"/>
      <c r="E152" s="387" t="s">
        <v>24</v>
      </c>
      <c r="F152" s="388"/>
      <c r="G152" s="137"/>
      <c r="H152" s="138"/>
      <c r="I152" s="75">
        <f t="shared" si="70"/>
        <v>0</v>
      </c>
      <c r="J152" s="235"/>
      <c r="K152" s="235"/>
      <c r="L152" s="183"/>
      <c r="M152" s="131"/>
      <c r="N152" s="64"/>
      <c r="O152" s="64"/>
      <c r="P152" s="64"/>
      <c r="Q152" s="64"/>
    </row>
    <row r="153" spans="2:17" ht="13.8" thickBot="1" x14ac:dyDescent="0.3">
      <c r="B153" s="371"/>
      <c r="C153" s="233"/>
      <c r="D153" s="235"/>
      <c r="E153" s="389" t="s">
        <v>25</v>
      </c>
      <c r="F153" s="390"/>
      <c r="G153" s="137"/>
      <c r="H153" s="138"/>
      <c r="I153" s="75">
        <f t="shared" si="70"/>
        <v>0</v>
      </c>
      <c r="J153" s="235"/>
      <c r="K153" s="235"/>
      <c r="L153" s="183"/>
      <c r="M153" s="131"/>
      <c r="N153" s="8"/>
      <c r="O153" s="64"/>
      <c r="P153" s="64"/>
      <c r="Q153" s="64"/>
    </row>
    <row r="154" spans="2:17" ht="13.8" thickBot="1" x14ac:dyDescent="0.3">
      <c r="B154" s="372"/>
      <c r="C154" s="201"/>
      <c r="D154" s="236"/>
      <c r="E154" s="391" t="s">
        <v>50</v>
      </c>
      <c r="F154" s="392"/>
      <c r="G154" s="139"/>
      <c r="H154" s="140"/>
      <c r="I154" s="202">
        <f t="shared" si="70"/>
        <v>0</v>
      </c>
      <c r="J154" s="236"/>
      <c r="K154" s="203"/>
      <c r="L154" s="180"/>
      <c r="M154" s="131"/>
      <c r="N154" s="64"/>
      <c r="O154" s="64"/>
      <c r="P154" s="64"/>
      <c r="Q154" s="64"/>
    </row>
    <row r="155" spans="2:17" ht="13.8" thickBot="1" x14ac:dyDescent="0.3">
      <c r="B155" s="240"/>
      <c r="C155" s="241"/>
      <c r="D155" s="242"/>
      <c r="E155" s="243"/>
      <c r="F155" s="243"/>
      <c r="G155" s="244"/>
      <c r="H155" s="245"/>
      <c r="I155" s="246"/>
      <c r="J155" s="242"/>
      <c r="K155" s="247"/>
      <c r="L155" s="247"/>
      <c r="M155" s="131"/>
      <c r="N155" s="64"/>
      <c r="O155" s="64"/>
      <c r="P155" s="64"/>
      <c r="Q155" s="64"/>
    </row>
    <row r="156" spans="2:17" ht="27" thickBot="1" x14ac:dyDescent="0.3">
      <c r="B156" s="370">
        <v>9</v>
      </c>
      <c r="C156" s="173" t="s">
        <v>118</v>
      </c>
      <c r="D156" s="238"/>
      <c r="E156" s="174"/>
      <c r="F156" s="174" t="s">
        <v>45</v>
      </c>
      <c r="G156" s="174" t="s">
        <v>46</v>
      </c>
      <c r="H156" s="237" t="s">
        <v>104</v>
      </c>
      <c r="I156" s="174" t="s">
        <v>51</v>
      </c>
      <c r="J156" s="175" t="s">
        <v>41</v>
      </c>
      <c r="K156" s="176" t="s">
        <v>42</v>
      </c>
      <c r="L156" s="177" t="s">
        <v>43</v>
      </c>
      <c r="M156" s="131"/>
      <c r="N156" s="8"/>
      <c r="O156" s="70"/>
      <c r="P156" s="64"/>
      <c r="Q156" s="64"/>
    </row>
    <row r="157" spans="2:17" ht="13.8" thickBot="1" x14ac:dyDescent="0.3">
      <c r="B157" s="371"/>
      <c r="C157" s="373"/>
      <c r="D157" s="374"/>
      <c r="E157" s="375"/>
      <c r="F157" s="132"/>
      <c r="G157" s="133"/>
      <c r="H157" s="252"/>
      <c r="I157" s="134"/>
      <c r="J157" s="178">
        <f t="shared" ref="J157" si="71">(SUM(K161:K162))+(SUM(I167:I171))</f>
        <v>0</v>
      </c>
      <c r="K157" s="179">
        <f t="shared" ref="K157" si="72">IF(F158="No",Q158,Q157)</f>
        <v>0</v>
      </c>
      <c r="L157" s="180">
        <f t="shared" ref="L157" si="73">SUM(J157:K157)</f>
        <v>0</v>
      </c>
      <c r="M157" s="8"/>
      <c r="N157" s="171">
        <f t="shared" ref="N157" si="74">IF(ISNUMBER(L157),L157,0)</f>
        <v>0</v>
      </c>
      <c r="O157" s="64"/>
      <c r="P157" s="64" t="s">
        <v>200</v>
      </c>
      <c r="Q157" s="64">
        <f>IF(F158="Exempt all taxes",0,(J157*FICA)+(J157*Medicare))</f>
        <v>0</v>
      </c>
    </row>
    <row r="158" spans="2:17" ht="13.8" thickBot="1" x14ac:dyDescent="0.3">
      <c r="B158" s="371"/>
      <c r="C158" s="393" t="s">
        <v>202</v>
      </c>
      <c r="D158" s="394"/>
      <c r="E158" s="395"/>
      <c r="F158" s="376" t="s">
        <v>95</v>
      </c>
      <c r="G158" s="377"/>
      <c r="H158" s="181"/>
      <c r="I158" s="171"/>
      <c r="J158" s="30"/>
      <c r="K158" s="182"/>
      <c r="L158" s="183"/>
      <c r="M158" s="87"/>
      <c r="N158" s="64"/>
      <c r="O158" s="64"/>
      <c r="P158" s="64" t="s">
        <v>201</v>
      </c>
      <c r="Q158" s="64">
        <f>IF(J157&gt;=SUTA_Max,((FUTA_Max*FUTA)+(SUTA_Max*I157)+(J157*FICA)+(J157*Medicare)),IF(J157&gt;=FUTA_Max,((FUTA_Max*FUTA)+(J157*I157)+(J157*FICA)+(J157*Medicare)),IF(J157&lt;FUTA_Max,(J157*Total_Tax+I157))))</f>
        <v>0</v>
      </c>
    </row>
    <row r="159" spans="2:17" ht="13.8" thickBot="1" x14ac:dyDescent="0.3">
      <c r="B159" s="371"/>
      <c r="C159" s="378"/>
      <c r="D159" s="379"/>
      <c r="E159" s="379"/>
      <c r="F159" s="379"/>
      <c r="G159" s="379"/>
      <c r="H159" s="379"/>
      <c r="I159" s="379"/>
      <c r="J159" s="379"/>
      <c r="K159" s="379"/>
      <c r="L159" s="380"/>
      <c r="M159" s="87"/>
      <c r="N159" s="64"/>
      <c r="O159" s="64"/>
      <c r="P159" s="64"/>
      <c r="Q159" s="64"/>
    </row>
    <row r="160" spans="2:17" ht="16.2" thickBot="1" x14ac:dyDescent="0.35">
      <c r="B160" s="371"/>
      <c r="C160" s="184" t="s">
        <v>52</v>
      </c>
      <c r="D160" s="63"/>
      <c r="E160" s="365"/>
      <c r="F160" s="366"/>
      <c r="G160" s="185" t="s">
        <v>47</v>
      </c>
      <c r="H160" s="186" t="s">
        <v>39</v>
      </c>
      <c r="I160" s="187" t="s">
        <v>44</v>
      </c>
      <c r="J160" s="187" t="s">
        <v>49</v>
      </c>
      <c r="K160" s="188" t="s">
        <v>40</v>
      </c>
      <c r="L160" s="183"/>
      <c r="M160" s="73"/>
      <c r="N160" s="64"/>
      <c r="O160" s="64"/>
      <c r="P160" s="64"/>
      <c r="Q160" s="64"/>
    </row>
    <row r="161" spans="2:17" ht="13.8" thickBot="1" x14ac:dyDescent="0.3">
      <c r="B161" s="371"/>
      <c r="C161" s="234"/>
      <c r="D161" s="235"/>
      <c r="E161" s="381" t="str">
        <f>Service_Type</f>
        <v>Priority</v>
      </c>
      <c r="F161" s="382"/>
      <c r="G161" s="74"/>
      <c r="H161" s="204"/>
      <c r="I161" s="189">
        <f t="shared" ref="I161" si="75">H157</f>
        <v>0</v>
      </c>
      <c r="J161" s="190"/>
      <c r="K161" s="191">
        <f t="shared" ref="K161" si="76">G161*H161*I161</f>
        <v>0</v>
      </c>
      <c r="L161" s="183"/>
      <c r="M161" s="131"/>
      <c r="N161" s="64" t="str">
        <f>IF(G161='Authorized Units &amp; Budget'!$D$16,"True","False")</f>
        <v>True</v>
      </c>
      <c r="O161" s="64"/>
      <c r="P161" s="64"/>
      <c r="Q161" s="64"/>
    </row>
    <row r="162" spans="2:17" ht="13.8" thickBot="1" x14ac:dyDescent="0.3">
      <c r="B162" s="371"/>
      <c r="C162" s="234"/>
      <c r="D162" s="235"/>
      <c r="E162" s="383" t="s">
        <v>22</v>
      </c>
      <c r="F162" s="384"/>
      <c r="G162" s="74"/>
      <c r="H162" s="209"/>
      <c r="I162" s="192">
        <f t="shared" ref="I162" si="77">H157</f>
        <v>0</v>
      </c>
      <c r="J162" s="193">
        <f t="shared" ref="J162" si="78">H161*1.5</f>
        <v>0</v>
      </c>
      <c r="K162" s="194">
        <f t="shared" ref="K162" si="79">G162*I162*J162</f>
        <v>0</v>
      </c>
      <c r="L162" s="183"/>
      <c r="M162" s="131"/>
      <c r="N162" s="64"/>
      <c r="O162" s="64"/>
      <c r="P162" s="64"/>
      <c r="Q162" s="64"/>
    </row>
    <row r="163" spans="2:17" x14ac:dyDescent="0.25">
      <c r="B163" s="371"/>
      <c r="C163" s="234"/>
      <c r="D163" s="367" t="s">
        <v>120</v>
      </c>
      <c r="E163" s="367"/>
      <c r="F163" s="367"/>
      <c r="G163" s="367"/>
      <c r="H163" s="367"/>
      <c r="I163" s="367"/>
      <c r="J163" s="367"/>
      <c r="K163" s="367"/>
      <c r="L163" s="195"/>
      <c r="M163" s="131"/>
      <c r="N163" s="64"/>
      <c r="O163" s="64">
        <f t="shared" ref="O163" si="80">(G157-F157)+1</f>
        <v>1</v>
      </c>
      <c r="P163" s="64">
        <f t="shared" ref="P163" si="81">IF(OR(O163=366,O163=365),52,(ROUNDUP(O163/7,0)))</f>
        <v>1</v>
      </c>
      <c r="Q163" s="64"/>
    </row>
    <row r="164" spans="2:17" x14ac:dyDescent="0.25">
      <c r="B164" s="371"/>
      <c r="C164" s="196"/>
      <c r="D164" s="367"/>
      <c r="E164" s="367"/>
      <c r="F164" s="367"/>
      <c r="G164" s="367"/>
      <c r="H164" s="367"/>
      <c r="I164" s="367"/>
      <c r="J164" s="367"/>
      <c r="K164" s="367"/>
      <c r="L164" s="195"/>
      <c r="M164" s="131"/>
      <c r="N164" s="8"/>
      <c r="O164" s="64"/>
      <c r="P164" s="64"/>
      <c r="Q164" s="64"/>
    </row>
    <row r="165" spans="2:17" ht="13.8" thickBot="1" x14ac:dyDescent="0.3">
      <c r="B165" s="371"/>
      <c r="C165" s="233"/>
      <c r="D165" s="5"/>
      <c r="E165" s="5"/>
      <c r="F165" s="5"/>
      <c r="G165" s="5"/>
      <c r="H165" s="5"/>
      <c r="I165" s="5"/>
      <c r="J165" s="5"/>
      <c r="K165" s="5"/>
      <c r="L165" s="197"/>
      <c r="M165" s="131"/>
      <c r="N165" s="8"/>
      <c r="O165" s="64"/>
      <c r="P165" s="64"/>
      <c r="Q165" s="64"/>
    </row>
    <row r="166" spans="2:17" ht="16.2" thickBot="1" x14ac:dyDescent="0.35">
      <c r="B166" s="371"/>
      <c r="C166" s="184" t="s">
        <v>53</v>
      </c>
      <c r="D166" s="63"/>
      <c r="E166" s="368"/>
      <c r="F166" s="369"/>
      <c r="G166" s="198" t="s">
        <v>48</v>
      </c>
      <c r="H166" s="199" t="s">
        <v>54</v>
      </c>
      <c r="I166" s="200" t="s">
        <v>40</v>
      </c>
      <c r="J166" s="235"/>
      <c r="K166" s="235"/>
      <c r="L166" s="183"/>
      <c r="M166" s="239"/>
      <c r="N166" s="71"/>
      <c r="O166" s="71"/>
      <c r="P166" s="71"/>
      <c r="Q166" s="64"/>
    </row>
    <row r="167" spans="2:17" ht="13.8" thickBot="1" x14ac:dyDescent="0.3">
      <c r="B167" s="371"/>
      <c r="C167" s="233"/>
      <c r="D167" s="235"/>
      <c r="E167" s="385" t="s">
        <v>26</v>
      </c>
      <c r="F167" s="386"/>
      <c r="G167" s="135"/>
      <c r="H167" s="136"/>
      <c r="I167" s="75">
        <f t="shared" ref="I167:I171" si="82">G167*H167</f>
        <v>0</v>
      </c>
      <c r="J167" s="235"/>
      <c r="K167" s="235"/>
      <c r="L167" s="183"/>
      <c r="M167" s="131"/>
      <c r="N167" s="8"/>
      <c r="O167" s="70"/>
      <c r="P167" s="64"/>
      <c r="Q167" s="64"/>
    </row>
    <row r="168" spans="2:17" ht="13.8" thickBot="1" x14ac:dyDescent="0.3">
      <c r="B168" s="371"/>
      <c r="C168" s="233"/>
      <c r="D168" s="235"/>
      <c r="E168" s="387" t="s">
        <v>23</v>
      </c>
      <c r="F168" s="388"/>
      <c r="G168" s="137"/>
      <c r="H168" s="138"/>
      <c r="I168" s="75">
        <f t="shared" si="82"/>
        <v>0</v>
      </c>
      <c r="J168" s="235"/>
      <c r="K168" s="235"/>
      <c r="L168" s="183"/>
      <c r="M168" s="8"/>
      <c r="N168" s="8"/>
      <c r="O168" s="64"/>
      <c r="P168" s="64"/>
      <c r="Q168" s="64"/>
    </row>
    <row r="169" spans="2:17" ht="13.8" thickBot="1" x14ac:dyDescent="0.3">
      <c r="B169" s="371"/>
      <c r="C169" s="233"/>
      <c r="D169" s="235"/>
      <c r="E169" s="387" t="s">
        <v>24</v>
      </c>
      <c r="F169" s="388"/>
      <c r="G169" s="137"/>
      <c r="H169" s="138"/>
      <c r="I169" s="75">
        <f t="shared" si="82"/>
        <v>0</v>
      </c>
      <c r="J169" s="235"/>
      <c r="K169" s="235"/>
      <c r="L169" s="183"/>
      <c r="M169" s="131"/>
      <c r="N169" s="64"/>
      <c r="O169" s="64"/>
      <c r="P169" s="64"/>
      <c r="Q169" s="64"/>
    </row>
    <row r="170" spans="2:17" ht="13.8" thickBot="1" x14ac:dyDescent="0.3">
      <c r="B170" s="371"/>
      <c r="C170" s="233"/>
      <c r="D170" s="235"/>
      <c r="E170" s="389" t="s">
        <v>25</v>
      </c>
      <c r="F170" s="390"/>
      <c r="G170" s="137"/>
      <c r="H170" s="138"/>
      <c r="I170" s="75">
        <f t="shared" si="82"/>
        <v>0</v>
      </c>
      <c r="J170" s="235"/>
      <c r="K170" s="235"/>
      <c r="L170" s="183"/>
      <c r="M170" s="131"/>
      <c r="N170" s="8"/>
      <c r="O170" s="64"/>
      <c r="P170" s="64"/>
      <c r="Q170" s="64"/>
    </row>
    <row r="171" spans="2:17" ht="13.8" thickBot="1" x14ac:dyDescent="0.3">
      <c r="B171" s="372"/>
      <c r="C171" s="201"/>
      <c r="D171" s="236"/>
      <c r="E171" s="391" t="s">
        <v>50</v>
      </c>
      <c r="F171" s="392"/>
      <c r="G171" s="139"/>
      <c r="H171" s="140"/>
      <c r="I171" s="202">
        <f t="shared" si="82"/>
        <v>0</v>
      </c>
      <c r="J171" s="236"/>
      <c r="K171" s="203"/>
      <c r="L171" s="180"/>
      <c r="M171" s="131"/>
      <c r="N171" s="64"/>
      <c r="O171" s="64"/>
      <c r="P171" s="64"/>
      <c r="Q171" s="64"/>
    </row>
    <row r="172" spans="2:17" ht="13.8" thickBot="1" x14ac:dyDescent="0.3">
      <c r="B172" s="240"/>
      <c r="C172" s="241"/>
      <c r="D172" s="242"/>
      <c r="E172" s="243"/>
      <c r="F172" s="243"/>
      <c r="G172" s="244"/>
      <c r="H172" s="245"/>
      <c r="I172" s="246"/>
      <c r="J172" s="242"/>
      <c r="K172" s="247"/>
      <c r="L172" s="247"/>
      <c r="M172" s="131"/>
      <c r="N172" s="64"/>
      <c r="O172" s="64"/>
      <c r="P172" s="64"/>
      <c r="Q172" s="64"/>
    </row>
    <row r="173" spans="2:17" ht="27" thickBot="1" x14ac:dyDescent="0.3">
      <c r="B173" s="370">
        <v>10</v>
      </c>
      <c r="C173" s="173" t="s">
        <v>118</v>
      </c>
      <c r="D173" s="238"/>
      <c r="E173" s="174"/>
      <c r="F173" s="174" t="s">
        <v>45</v>
      </c>
      <c r="G173" s="174" t="s">
        <v>46</v>
      </c>
      <c r="H173" s="237" t="s">
        <v>104</v>
      </c>
      <c r="I173" s="174" t="s">
        <v>51</v>
      </c>
      <c r="J173" s="175" t="s">
        <v>41</v>
      </c>
      <c r="K173" s="176" t="s">
        <v>42</v>
      </c>
      <c r="L173" s="177" t="s">
        <v>43</v>
      </c>
      <c r="M173" s="131"/>
      <c r="N173" s="8"/>
      <c r="O173" s="70"/>
      <c r="P173" s="64"/>
      <c r="Q173" s="64"/>
    </row>
    <row r="174" spans="2:17" ht="13.8" thickBot="1" x14ac:dyDescent="0.3">
      <c r="B174" s="371"/>
      <c r="C174" s="373"/>
      <c r="D174" s="374"/>
      <c r="E174" s="375"/>
      <c r="F174" s="132"/>
      <c r="G174" s="133"/>
      <c r="H174" s="252"/>
      <c r="I174" s="134"/>
      <c r="J174" s="178">
        <f t="shared" ref="J174" si="83">(SUM(K178:K179))+(SUM(I184:I188))</f>
        <v>0</v>
      </c>
      <c r="K174" s="179">
        <f t="shared" ref="K174" si="84">IF(F175="No",Q175,Q174)</f>
        <v>0</v>
      </c>
      <c r="L174" s="180">
        <f t="shared" ref="L174" si="85">SUM(J174:K174)</f>
        <v>0</v>
      </c>
      <c r="M174" s="8"/>
      <c r="N174" s="171">
        <f t="shared" ref="N174" si="86">IF(ISNUMBER(L174),L174,0)</f>
        <v>0</v>
      </c>
      <c r="O174" s="64"/>
      <c r="P174" s="64" t="s">
        <v>200</v>
      </c>
      <c r="Q174" s="64">
        <f>IF(F175="Exempt all taxes",0,(J174*FICA)+(J174*Medicare))</f>
        <v>0</v>
      </c>
    </row>
    <row r="175" spans="2:17" ht="13.8" thickBot="1" x14ac:dyDescent="0.3">
      <c r="B175" s="371"/>
      <c r="C175" s="393" t="s">
        <v>202</v>
      </c>
      <c r="D175" s="394"/>
      <c r="E175" s="395"/>
      <c r="F175" s="376" t="s">
        <v>95</v>
      </c>
      <c r="G175" s="377"/>
      <c r="H175" s="181"/>
      <c r="I175" s="171"/>
      <c r="J175" s="30"/>
      <c r="K175" s="182"/>
      <c r="L175" s="183"/>
      <c r="M175" s="87"/>
      <c r="N175" s="64"/>
      <c r="O175" s="64"/>
      <c r="P175" s="64" t="s">
        <v>201</v>
      </c>
      <c r="Q175" s="64">
        <f>IF(J174&gt;=SUTA_Max,((FUTA_Max*FUTA)+(SUTA_Max*I174)+(J174*FICA)+(J174*Medicare)),IF(J174&gt;=FUTA_Max,((FUTA_Max*FUTA)+(J174*I174)+(J174*FICA)+(J174*Medicare)),IF(J174&lt;FUTA_Max,(J174*Total_Tax+I174))))</f>
        <v>0</v>
      </c>
    </row>
    <row r="176" spans="2:17" ht="13.8" thickBot="1" x14ac:dyDescent="0.3">
      <c r="B176" s="371"/>
      <c r="C176" s="378"/>
      <c r="D176" s="379"/>
      <c r="E176" s="379"/>
      <c r="F176" s="379"/>
      <c r="G176" s="379"/>
      <c r="H176" s="379"/>
      <c r="I176" s="379"/>
      <c r="J176" s="379"/>
      <c r="K176" s="379"/>
      <c r="L176" s="380"/>
      <c r="M176" s="87"/>
      <c r="N176" s="64"/>
      <c r="O176" s="64"/>
      <c r="P176" s="64"/>
      <c r="Q176" s="64"/>
    </row>
    <row r="177" spans="2:17" ht="16.2" thickBot="1" x14ac:dyDescent="0.35">
      <c r="B177" s="371"/>
      <c r="C177" s="184" t="s">
        <v>52</v>
      </c>
      <c r="D177" s="63"/>
      <c r="E177" s="365"/>
      <c r="F177" s="366"/>
      <c r="G177" s="185" t="s">
        <v>47</v>
      </c>
      <c r="H177" s="186" t="s">
        <v>39</v>
      </c>
      <c r="I177" s="187" t="s">
        <v>44</v>
      </c>
      <c r="J177" s="187" t="s">
        <v>49</v>
      </c>
      <c r="K177" s="188" t="s">
        <v>40</v>
      </c>
      <c r="L177" s="183"/>
      <c r="M177" s="73"/>
      <c r="N177" s="64"/>
      <c r="O177" s="64"/>
      <c r="P177" s="64"/>
      <c r="Q177" s="64"/>
    </row>
    <row r="178" spans="2:17" ht="13.8" thickBot="1" x14ac:dyDescent="0.3">
      <c r="B178" s="371"/>
      <c r="C178" s="234"/>
      <c r="D178" s="235"/>
      <c r="E178" s="381" t="str">
        <f>Service_Type</f>
        <v>Priority</v>
      </c>
      <c r="F178" s="382"/>
      <c r="G178" s="74"/>
      <c r="H178" s="204"/>
      <c r="I178" s="189">
        <f t="shared" ref="I178" si="87">H174</f>
        <v>0</v>
      </c>
      <c r="J178" s="190"/>
      <c r="K178" s="191">
        <f t="shared" ref="K178" si="88">G178*H178*I178</f>
        <v>0</v>
      </c>
      <c r="L178" s="183"/>
      <c r="M178" s="131"/>
      <c r="N178" s="64" t="str">
        <f>IF(G178='Authorized Units &amp; Budget'!$D$16,"True","False")</f>
        <v>True</v>
      </c>
      <c r="O178" s="64"/>
      <c r="P178" s="64"/>
      <c r="Q178" s="64"/>
    </row>
    <row r="179" spans="2:17" ht="13.8" thickBot="1" x14ac:dyDescent="0.3">
      <c r="B179" s="371"/>
      <c r="C179" s="234"/>
      <c r="D179" s="235"/>
      <c r="E179" s="383" t="s">
        <v>22</v>
      </c>
      <c r="F179" s="384"/>
      <c r="G179" s="74"/>
      <c r="H179" s="209"/>
      <c r="I179" s="192">
        <f t="shared" ref="I179" si="89">H174</f>
        <v>0</v>
      </c>
      <c r="J179" s="193">
        <f t="shared" ref="J179" si="90">H178*1.5</f>
        <v>0</v>
      </c>
      <c r="K179" s="194">
        <f t="shared" ref="K179" si="91">G179*I179*J179</f>
        <v>0</v>
      </c>
      <c r="L179" s="183"/>
      <c r="M179" s="131"/>
      <c r="N179" s="64"/>
      <c r="O179" s="64"/>
      <c r="P179" s="64"/>
      <c r="Q179" s="64"/>
    </row>
    <row r="180" spans="2:17" x14ac:dyDescent="0.25">
      <c r="B180" s="371"/>
      <c r="C180" s="234"/>
      <c r="D180" s="367" t="s">
        <v>120</v>
      </c>
      <c r="E180" s="367"/>
      <c r="F180" s="367"/>
      <c r="G180" s="367"/>
      <c r="H180" s="367"/>
      <c r="I180" s="367"/>
      <c r="J180" s="367"/>
      <c r="K180" s="367"/>
      <c r="L180" s="195"/>
      <c r="M180" s="131"/>
      <c r="N180" s="64"/>
      <c r="O180" s="64">
        <f t="shared" ref="O180" si="92">(G174-F174)+1</f>
        <v>1</v>
      </c>
      <c r="P180" s="64">
        <f t="shared" ref="P180" si="93">IF(OR(O180=366,O180=365),52,(ROUNDUP(O180/7,0)))</f>
        <v>1</v>
      </c>
      <c r="Q180" s="64"/>
    </row>
    <row r="181" spans="2:17" x14ac:dyDescent="0.25">
      <c r="B181" s="371"/>
      <c r="C181" s="196"/>
      <c r="D181" s="367"/>
      <c r="E181" s="367"/>
      <c r="F181" s="367"/>
      <c r="G181" s="367"/>
      <c r="H181" s="367"/>
      <c r="I181" s="367"/>
      <c r="J181" s="367"/>
      <c r="K181" s="367"/>
      <c r="L181" s="195"/>
      <c r="M181" s="131"/>
      <c r="N181" s="8"/>
      <c r="O181" s="64"/>
      <c r="P181" s="64"/>
      <c r="Q181" s="64"/>
    </row>
    <row r="182" spans="2:17" ht="13.8" thickBot="1" x14ac:dyDescent="0.3">
      <c r="B182" s="371"/>
      <c r="C182" s="233"/>
      <c r="D182" s="5"/>
      <c r="E182" s="5"/>
      <c r="F182" s="5"/>
      <c r="G182" s="5"/>
      <c r="H182" s="5"/>
      <c r="I182" s="5"/>
      <c r="J182" s="5"/>
      <c r="K182" s="5"/>
      <c r="L182" s="197"/>
      <c r="M182" s="131"/>
      <c r="N182" s="8"/>
      <c r="O182" s="64"/>
      <c r="P182" s="64"/>
      <c r="Q182" s="64"/>
    </row>
    <row r="183" spans="2:17" ht="16.2" thickBot="1" x14ac:dyDescent="0.35">
      <c r="B183" s="371"/>
      <c r="C183" s="184" t="s">
        <v>53</v>
      </c>
      <c r="D183" s="63"/>
      <c r="E183" s="368"/>
      <c r="F183" s="369"/>
      <c r="G183" s="198" t="s">
        <v>48</v>
      </c>
      <c r="H183" s="199" t="s">
        <v>54</v>
      </c>
      <c r="I183" s="200" t="s">
        <v>40</v>
      </c>
      <c r="J183" s="235"/>
      <c r="K183" s="235"/>
      <c r="L183" s="183"/>
      <c r="M183" s="239"/>
      <c r="N183" s="71"/>
      <c r="O183" s="71"/>
      <c r="P183" s="71"/>
      <c r="Q183" s="64"/>
    </row>
    <row r="184" spans="2:17" ht="13.8" thickBot="1" x14ac:dyDescent="0.3">
      <c r="B184" s="371"/>
      <c r="C184" s="233"/>
      <c r="D184" s="235"/>
      <c r="E184" s="385" t="s">
        <v>26</v>
      </c>
      <c r="F184" s="386"/>
      <c r="G184" s="135"/>
      <c r="H184" s="136"/>
      <c r="I184" s="75">
        <f t="shared" ref="I184:I188" si="94">G184*H184</f>
        <v>0</v>
      </c>
      <c r="J184" s="235"/>
      <c r="K184" s="235"/>
      <c r="L184" s="183"/>
      <c r="M184" s="131"/>
      <c r="N184" s="8"/>
      <c r="O184" s="70"/>
      <c r="P184" s="64"/>
      <c r="Q184" s="64"/>
    </row>
    <row r="185" spans="2:17" ht="13.8" thickBot="1" x14ac:dyDescent="0.3">
      <c r="B185" s="371"/>
      <c r="C185" s="233"/>
      <c r="D185" s="235"/>
      <c r="E185" s="387" t="s">
        <v>23</v>
      </c>
      <c r="F185" s="388"/>
      <c r="G185" s="137"/>
      <c r="H185" s="138"/>
      <c r="I185" s="75">
        <f t="shared" si="94"/>
        <v>0</v>
      </c>
      <c r="J185" s="235"/>
      <c r="K185" s="235"/>
      <c r="L185" s="183"/>
      <c r="M185" s="8"/>
      <c r="N185" s="8"/>
      <c r="O185" s="64"/>
      <c r="P185" s="64"/>
      <c r="Q185" s="64"/>
    </row>
    <row r="186" spans="2:17" ht="13.8" thickBot="1" x14ac:dyDescent="0.3">
      <c r="B186" s="371"/>
      <c r="C186" s="233"/>
      <c r="D186" s="235"/>
      <c r="E186" s="387" t="s">
        <v>24</v>
      </c>
      <c r="F186" s="388"/>
      <c r="G186" s="137"/>
      <c r="H186" s="138"/>
      <c r="I186" s="75">
        <f t="shared" si="94"/>
        <v>0</v>
      </c>
      <c r="J186" s="235"/>
      <c r="K186" s="235"/>
      <c r="L186" s="183"/>
      <c r="M186" s="131"/>
      <c r="N186" s="64"/>
      <c r="O186" s="64"/>
      <c r="P186" s="64"/>
      <c r="Q186" s="64"/>
    </row>
    <row r="187" spans="2:17" ht="13.8" thickBot="1" x14ac:dyDescent="0.3">
      <c r="B187" s="371"/>
      <c r="C187" s="233"/>
      <c r="D187" s="235"/>
      <c r="E187" s="389" t="s">
        <v>25</v>
      </c>
      <c r="F187" s="390"/>
      <c r="G187" s="137"/>
      <c r="H187" s="138"/>
      <c r="I187" s="75">
        <f t="shared" si="94"/>
        <v>0</v>
      </c>
      <c r="J187" s="235"/>
      <c r="K187" s="235"/>
      <c r="L187" s="183"/>
      <c r="M187" s="131"/>
      <c r="N187" s="8"/>
      <c r="O187" s="64"/>
      <c r="P187" s="64"/>
      <c r="Q187" s="64"/>
    </row>
    <row r="188" spans="2:17" ht="13.8" thickBot="1" x14ac:dyDescent="0.3">
      <c r="B188" s="372"/>
      <c r="C188" s="201"/>
      <c r="D188" s="236"/>
      <c r="E188" s="391" t="s">
        <v>50</v>
      </c>
      <c r="F188" s="392"/>
      <c r="G188" s="139"/>
      <c r="H188" s="140"/>
      <c r="I188" s="202">
        <f t="shared" si="94"/>
        <v>0</v>
      </c>
      <c r="J188" s="236"/>
      <c r="K188" s="203"/>
      <c r="L188" s="180"/>
      <c r="M188" s="131"/>
      <c r="N188" s="64"/>
      <c r="O188" s="64"/>
      <c r="P188" s="64"/>
      <c r="Q188" s="64"/>
    </row>
  </sheetData>
  <sheetProtection algorithmName="SHA-512" hashValue="UHVOjZkWwOU2QeiL70WAeN46SomUmTXNXWgRJO4/UPWokFLBYWZunXma88W8nlbhir9PMeAWGMuRf6k580ZgSA==" saltValue="0JQppvIgQb1IEw/5s1zLZA==" spinCount="100000" sheet="1" objects="1" scenarios="1"/>
  <customSheetViews>
    <customSheetView guid="{346F6C38-467E-4277-A934-45FBB069E11D}" scale="130" showRuler="0" topLeftCell="B32">
      <selection activeCell="C18" sqref="C18:H18"/>
      <pageMargins left="0.2" right="0.2" top="0.75" bottom="0.25" header="0" footer="0.25"/>
      <printOptions horizontalCentered="1"/>
      <pageSetup orientation="portrait" r:id="rId1"/>
      <headerFooter alignWithMargins="0">
        <oddHeader>&amp;L&amp;8Texas Department
of Human Services&amp;R&amp;8Form 1546, page 5
January 2002</oddHeader>
      </headerFooter>
    </customSheetView>
    <customSheetView guid="{454ECA60-FBCC-11D6-AB9B-00C04F5868C8}" scale="75" showPageBreaks="1" printArea="1" showRuler="0">
      <pageMargins left="0.2" right="0.2" top="0.75" bottom="0.25" header="0" footer="0.25"/>
      <printOptions horizontalCentered="1"/>
      <pageSetup orientation="portrait" r:id="rId2"/>
      <headerFooter alignWithMargins="0">
        <oddHeader>&amp;L&amp;8Texas Department
of Human Services&amp;R&amp;8Form 1546, page 5
January 2002</oddHeader>
      </headerFooter>
    </customSheetView>
  </customSheetViews>
  <mergeCells count="171">
    <mergeCell ref="E154:F154"/>
    <mergeCell ref="C91:L91"/>
    <mergeCell ref="E92:F92"/>
    <mergeCell ref="E187:F187"/>
    <mergeCell ref="E188:F188"/>
    <mergeCell ref="E179:F179"/>
    <mergeCell ref="D180:K181"/>
    <mergeCell ref="E183:F183"/>
    <mergeCell ref="E184:F184"/>
    <mergeCell ref="E185:F185"/>
    <mergeCell ref="E186:F186"/>
    <mergeCell ref="E167:F167"/>
    <mergeCell ref="E168:F168"/>
    <mergeCell ref="E169:F169"/>
    <mergeCell ref="E170:F170"/>
    <mergeCell ref="E171:F171"/>
    <mergeCell ref="F175:G175"/>
    <mergeCell ref="C175:E175"/>
    <mergeCell ref="E93:F93"/>
    <mergeCell ref="E94:F94"/>
    <mergeCell ref="E99:F99"/>
    <mergeCell ref="E100:F100"/>
    <mergeCell ref="E101:F101"/>
    <mergeCell ref="E103:F103"/>
    <mergeCell ref="B156:B171"/>
    <mergeCell ref="C157:E157"/>
    <mergeCell ref="C159:L159"/>
    <mergeCell ref="E160:F160"/>
    <mergeCell ref="E161:F161"/>
    <mergeCell ref="E162:F162"/>
    <mergeCell ref="D163:K164"/>
    <mergeCell ref="E166:F166"/>
    <mergeCell ref="B139:B154"/>
    <mergeCell ref="C140:E140"/>
    <mergeCell ref="C142:L142"/>
    <mergeCell ref="E144:F144"/>
    <mergeCell ref="E145:F145"/>
    <mergeCell ref="D146:K147"/>
    <mergeCell ref="E149:F149"/>
    <mergeCell ref="E150:F150"/>
    <mergeCell ref="E151:F151"/>
    <mergeCell ref="E152:F152"/>
    <mergeCell ref="E143:F143"/>
    <mergeCell ref="F141:G141"/>
    <mergeCell ref="F158:G158"/>
    <mergeCell ref="C158:E158"/>
    <mergeCell ref="C141:E141"/>
    <mergeCell ref="E153:F153"/>
    <mergeCell ref="B122:B137"/>
    <mergeCell ref="C123:E123"/>
    <mergeCell ref="C125:L125"/>
    <mergeCell ref="E126:F126"/>
    <mergeCell ref="E127:F127"/>
    <mergeCell ref="E128:F128"/>
    <mergeCell ref="D129:K130"/>
    <mergeCell ref="E135:F135"/>
    <mergeCell ref="E136:F136"/>
    <mergeCell ref="E137:F137"/>
    <mergeCell ref="E133:F133"/>
    <mergeCell ref="E134:F134"/>
    <mergeCell ref="E132:F132"/>
    <mergeCell ref="F124:G124"/>
    <mergeCell ref="C124:E124"/>
    <mergeCell ref="B105:B120"/>
    <mergeCell ref="C106:E106"/>
    <mergeCell ref="C108:L108"/>
    <mergeCell ref="E109:F109"/>
    <mergeCell ref="E110:F110"/>
    <mergeCell ref="E111:F111"/>
    <mergeCell ref="D112:K113"/>
    <mergeCell ref="E117:F117"/>
    <mergeCell ref="E118:F118"/>
    <mergeCell ref="E119:F119"/>
    <mergeCell ref="E115:F115"/>
    <mergeCell ref="E116:F116"/>
    <mergeCell ref="E120:F120"/>
    <mergeCell ref="F107:G107"/>
    <mergeCell ref="C107:E107"/>
    <mergeCell ref="E98:F98"/>
    <mergeCell ref="E102:F102"/>
    <mergeCell ref="F90:G90"/>
    <mergeCell ref="B1:L1"/>
    <mergeCell ref="B13:L13"/>
    <mergeCell ref="C4:F4"/>
    <mergeCell ref="C5:F5"/>
    <mergeCell ref="H11:K11"/>
    <mergeCell ref="B11:F11"/>
    <mergeCell ref="J7:K7"/>
    <mergeCell ref="G7:H7"/>
    <mergeCell ref="B2:L2"/>
    <mergeCell ref="C39:E39"/>
    <mergeCell ref="E42:F42"/>
    <mergeCell ref="E48:F48"/>
    <mergeCell ref="C73:E73"/>
    <mergeCell ref="C90:E90"/>
    <mergeCell ref="E51:F51"/>
    <mergeCell ref="B88:B103"/>
    <mergeCell ref="C89:E89"/>
    <mergeCell ref="B37:B52"/>
    <mergeCell ref="C38:E38"/>
    <mergeCell ref="F39:G39"/>
    <mergeCell ref="C40:L40"/>
    <mergeCell ref="O9:P9"/>
    <mergeCell ref="B9:L9"/>
    <mergeCell ref="E30:F30"/>
    <mergeCell ref="E25:F25"/>
    <mergeCell ref="B19:L19"/>
    <mergeCell ref="L16:L17"/>
    <mergeCell ref="B20:B35"/>
    <mergeCell ref="N18:P18"/>
    <mergeCell ref="E26:F26"/>
    <mergeCell ref="E35:F35"/>
    <mergeCell ref="D27:K28"/>
    <mergeCell ref="E33:F33"/>
    <mergeCell ref="C23:L23"/>
    <mergeCell ref="E24:F24"/>
    <mergeCell ref="I16:K17"/>
    <mergeCell ref="B14:H17"/>
    <mergeCell ref="O10:P10"/>
    <mergeCell ref="H10:K10"/>
    <mergeCell ref="B10:F10"/>
    <mergeCell ref="L14:L15"/>
    <mergeCell ref="I14:K15"/>
    <mergeCell ref="F22:G22"/>
    <mergeCell ref="C22:E22"/>
    <mergeCell ref="B173:B188"/>
    <mergeCell ref="C174:E174"/>
    <mergeCell ref="C176:L176"/>
    <mergeCell ref="E177:F177"/>
    <mergeCell ref="E178:F178"/>
    <mergeCell ref="E34:F34"/>
    <mergeCell ref="E31:F31"/>
    <mergeCell ref="E32:F32"/>
    <mergeCell ref="C21:E21"/>
    <mergeCell ref="B71:B86"/>
    <mergeCell ref="C72:E72"/>
    <mergeCell ref="C74:L74"/>
    <mergeCell ref="E75:F75"/>
    <mergeCell ref="E76:F76"/>
    <mergeCell ref="E77:F77"/>
    <mergeCell ref="D78:K79"/>
    <mergeCell ref="E81:F81"/>
    <mergeCell ref="E82:F82"/>
    <mergeCell ref="E83:F83"/>
    <mergeCell ref="E85:F85"/>
    <mergeCell ref="E84:F84"/>
    <mergeCell ref="E86:F86"/>
    <mergeCell ref="F73:G73"/>
    <mergeCell ref="D95:K96"/>
    <mergeCell ref="E41:F41"/>
    <mergeCell ref="D44:K45"/>
    <mergeCell ref="E47:F47"/>
    <mergeCell ref="B54:B69"/>
    <mergeCell ref="C55:E55"/>
    <mergeCell ref="F56:G56"/>
    <mergeCell ref="C57:L57"/>
    <mergeCell ref="E58:F58"/>
    <mergeCell ref="E59:F59"/>
    <mergeCell ref="E60:F60"/>
    <mergeCell ref="D61:K62"/>
    <mergeCell ref="E64:F64"/>
    <mergeCell ref="E65:F65"/>
    <mergeCell ref="E66:F66"/>
    <mergeCell ref="E67:F67"/>
    <mergeCell ref="E68:F68"/>
    <mergeCell ref="E69:F69"/>
    <mergeCell ref="C56:E56"/>
    <mergeCell ref="E50:F50"/>
    <mergeCell ref="E52:F52"/>
    <mergeCell ref="E43:F43"/>
    <mergeCell ref="E49:F49"/>
  </mergeCells>
  <phoneticPr fontId="0" type="noConversion"/>
  <dataValidations xWindow="574" yWindow="139" count="19">
    <dataValidation allowBlank="1" showInputMessage="1" showErrorMessage="1" promptTitle="Employee Name" prompt="Enter the Employee's full name." sqref="C174:E174 C38:E38 C55:E55 C72:E72 C89:E89 C106:E106 C123:E123 C140:E140 C157:E157 C21:E21" xr:uid="{00000000-0002-0000-0500-000000000000}"/>
    <dataValidation allowBlank="1" showInputMessage="1" showErrorMessage="1" promptTitle="Begin Date" prompt="Enter the Employee's first date of employment. If this entry is due to a change in schedule, enter the begin date of the new schedule." sqref="F21 F38 F55 F72 F89 F106 F123 F140 F157 F174" xr:uid="{00000000-0002-0000-0500-000001000000}"/>
    <dataValidation allowBlank="1" showInputMessage="1" showErrorMessage="1" promptTitle="End Date" prompt="Enter the Employee's last date of employment. If this is a new Employee, enter the last day of the budget period. If this entry is due to a change in schedule, enter the end date of the current schedule." sqref="G174 G38 G55 G72 G89 G106 G123 G140 G157 G21" xr:uid="{00000000-0002-0000-0500-000002000000}"/>
    <dataValidation allowBlank="1" showInputMessage="1" showErrorMessage="1" promptTitle="S.U.T.A. Rate" prompt="Enter the S.U.T.A. rate assigned by the Texas Workforce Commission." sqref="I21 I38 I55 I72 I89 I106 I123 I140 I157 I174" xr:uid="{00000000-0002-0000-0500-000003000000}"/>
    <dataValidation allowBlank="1" showInputMessage="1" showErrorMessage="1" promptTitle="Bonus Pay" prompt="Enter the amount of any bonus paid to the Employee." sqref="G31 G48 G65 G82 G99 G116 G133 G150 G167 G184" xr:uid="{00000000-0002-0000-0500-000004000000}"/>
    <dataValidation allowBlank="1" showInputMessage="1" showErrorMessage="1" promptTitle="Number of Bonus Payments" prompt="Enter how many bonus payments the employee will receive during the budget period." sqref="H31 H48 H65 H82 H99 H116 H133 H150 H167 H184" xr:uid="{00000000-0002-0000-0500-000005000000}"/>
    <dataValidation allowBlank="1" showInputMessage="1" showErrorMessage="1" promptTitle="Paid Holidays" prompt="Enter the dollar amount per day of any paid holidays the Employee will receive." sqref="G32 G49 G66 G83 G100 G117 G134 G151 G168 G185" xr:uid="{00000000-0002-0000-0500-000006000000}"/>
    <dataValidation allowBlank="1" showInputMessage="1" showErrorMessage="1" promptTitle="Number of Paid Holidays" prompt="Enter the number of paid holidays the Employee will receive." sqref="H32 H49 H66 H83 H100 H117 H134 H151 H168 H185" xr:uid="{00000000-0002-0000-0500-000007000000}"/>
    <dataValidation allowBlank="1" showInputMessage="1" showErrorMessage="1" promptTitle="Paid Vacation Days" prompt="Enter the dollar amount per day of any vacation the Employee will receive." sqref="G33 G50 G67 G84 G101 G118 G135 G152 G169 G186" xr:uid="{00000000-0002-0000-0500-000008000000}"/>
    <dataValidation allowBlank="1" showInputMessage="1" showErrorMessage="1" promptTitle="Number of Vacation Days" prompt="Enter the number of paid vacation days the Employee will receive." sqref="H33 H50 H67 H84 H101 H118 H135 H152 H169 H186" xr:uid="{00000000-0002-0000-0500-000009000000}"/>
    <dataValidation allowBlank="1" showInputMessage="1" showErrorMessage="1" promptTitle="Paid Sick Leave" prompt="Enter the dollar amount per day of any sick leave the Employee will receive." sqref="G34 G51 G68 G85 G102 G119 G136 G153 G170 G187" xr:uid="{00000000-0002-0000-0500-00000A000000}"/>
    <dataValidation allowBlank="1" showInputMessage="1" showErrorMessage="1" promptTitle="Other Compensation" prompt="If the Employee receives compenation other than those listed above, give a description of the type of compensation in this cell." sqref="E35:F36 E52:F53 E69:F70 E86:F87 E103:F104 E120:F121 E137:F138 E154:F155 E171:F172 E188:F188" xr:uid="{00000000-0002-0000-0500-00000B000000}"/>
    <dataValidation allowBlank="1" showInputMessage="1" showErrorMessage="1" promptTitle="Other Compensation" prompt="Enter the amount of any other compensation paid to the Employee." sqref="G35:G36 G52:G53 G69:G70 G86:G87 G103:G104 G120:G121 G137:G138 G154:G155 G171:G172 G188" xr:uid="{00000000-0002-0000-0500-00000C000000}"/>
    <dataValidation allowBlank="1" showInputMessage="1" showErrorMessage="1" promptTitle="Number of Other Payments" prompt="Enter the number of payments of other compensation the Employee will receive." sqref="H35:H36 H52:H53 H69:H70 H86:H87 H103:H104 H120:H121 H137:H138 H154:H155 H171:H172 H188" xr:uid="{00000000-0002-0000-0500-00000D000000}"/>
    <dataValidation allowBlank="1" showErrorMessage="1" promptTitle="Information Only Page" prompt="This page is for Information only.  It is not a part of the Client's budget." sqref="B1:L1" xr:uid="{00000000-0002-0000-0500-00000E000000}"/>
    <dataValidation type="custom" errorStyle="warning" operator="equal" allowBlank="1" showInputMessage="1" showErrorMessage="1" errorTitle="Authorized Units Per Week" error="You have entered a number of units per week that is different than the authorized amount. Verify the number of units authorized and the scheduled hours per week. You cannot schedule more hours than authorized._x000a_" promptTitle="Hours per Week" prompt="Enter the number of hours the employee is scheduled to work each week." sqref="G25 G42 G59 G76 G93 G110 G127 G144 G161 G178" xr:uid="{00000000-0002-0000-0500-00000F000000}">
      <formula1>IF(N25="True",G25,)</formula1>
    </dataValidation>
    <dataValidation type="custom" allowBlank="1" showInputMessage="1" showErrorMessage="1" errorTitle="Minimum Wage" error="The minimum allowable wage is $8.00." promptTitle="Pay Rate" prompt="Enter the hourly pay rate." sqref="H25 H42 H59 H76 H93 H110 H127 H144 H161 H178" xr:uid="{00000000-0002-0000-0500-000010000000}">
      <formula1>IF(H25&gt;=8,H25,)</formula1>
    </dataValidation>
    <dataValidation type="list" allowBlank="1" showInputMessage="1" showErrorMessage="1" errorTitle="Household Exemption" error="Make a selection from the list concerning the employee's familial relationship with the employer." promptTitle="Household Exemption" prompt="Make a selection from the list concerning the employee's tax status based on familial relationship with the employer." sqref="F22:G22 F39:G39 F56:G56 F73:G73 F90:G90 F107:G107 F124:G124 F141:G141 F158:G158 F175:G175" xr:uid="{00000000-0002-0000-0500-000011000000}">
      <formula1>$P$2:$P$4</formula1>
    </dataValidation>
    <dataValidation allowBlank="1" showInputMessage="1" showErrorMessage="1" promptTitle="Weeks Employed" prompt="Enter number of weeks the individual will be employed during the service plan year. If employed for the entire year, enter 52 weeks." sqref="H21" xr:uid="{B98DE674-5491-44DD-886A-8B9CF1345A9F}"/>
  </dataValidations>
  <printOptions horizontalCentered="1"/>
  <pageMargins left="0.2" right="0.2" top="0.53" bottom="0.45" header="0" footer="0.17"/>
  <pageSetup scale="67" fitToHeight="0" orientation="portrait" r:id="rId3"/>
  <headerFooter alignWithMargins="0">
    <oddHeader>&amp;L&amp;8Texas Health and Human Services Commission&amp;R&amp;8Primary Home Care CDS Budget
Deceber 2019</oddHeader>
    <oddFooter>&amp;R&amp;8Date and Time Created
&amp;D &amp;T</oddFooter>
  </headerFooter>
  <ignoredErrors>
    <ignoredError sqref="L11"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64"/>
  <sheetViews>
    <sheetView topLeftCell="A19" zoomScale="80" zoomScaleNormal="80" workbookViewId="0">
      <selection activeCell="K40" sqref="K40"/>
    </sheetView>
  </sheetViews>
  <sheetFormatPr defaultColWidth="9.21875" defaultRowHeight="13.2" x14ac:dyDescent="0.25"/>
  <cols>
    <col min="1" max="1" width="4.44140625" style="1" customWidth="1"/>
    <col min="2" max="2" width="4.21875" style="1" customWidth="1"/>
    <col min="3" max="3" width="49.77734375" style="1" customWidth="1"/>
    <col min="4" max="4" width="27.44140625" style="1" customWidth="1"/>
    <col min="5" max="5" width="4.21875" style="1" customWidth="1"/>
    <col min="6" max="6" width="29.5546875" style="1" customWidth="1"/>
    <col min="7" max="7" width="4.21875" style="1" customWidth="1"/>
    <col min="8" max="8" width="4.44140625" style="1" customWidth="1"/>
    <col min="9" max="9" width="9.21875" style="1"/>
    <col min="10" max="10" width="9.21875" style="1" hidden="1" customWidth="1"/>
    <col min="11" max="16384" width="9.21875" style="1"/>
  </cols>
  <sheetData>
    <row r="1" spans="1:10" x14ac:dyDescent="0.25">
      <c r="B1" s="26"/>
    </row>
    <row r="2" spans="1:10" ht="38.25" customHeight="1" x14ac:dyDescent="0.4">
      <c r="B2" s="254" t="s">
        <v>127</v>
      </c>
      <c r="C2" s="254"/>
      <c r="D2" s="254"/>
      <c r="E2" s="254"/>
      <c r="F2" s="254"/>
      <c r="G2" s="254"/>
      <c r="H2" s="2"/>
    </row>
    <row r="3" spans="1:10" ht="13.8" x14ac:dyDescent="0.25">
      <c r="B3" s="426" t="s">
        <v>65</v>
      </c>
      <c r="C3" s="426"/>
      <c r="D3" s="426"/>
      <c r="E3" s="426"/>
      <c r="F3" s="426"/>
      <c r="G3" s="426"/>
      <c r="H3" s="20"/>
    </row>
    <row r="4" spans="1:10" ht="13.8" x14ac:dyDescent="0.25">
      <c r="B4" s="26"/>
      <c r="C4" s="20"/>
      <c r="D4" s="20"/>
      <c r="E4" s="20"/>
      <c r="F4" s="20"/>
      <c r="G4" s="20"/>
      <c r="H4" s="20"/>
    </row>
    <row r="5" spans="1:10" ht="14.4" thickBot="1" x14ac:dyDescent="0.3">
      <c r="B5" s="26"/>
      <c r="C5" s="21">
        <f>Consumer_Name</f>
        <v>0</v>
      </c>
      <c r="D5" s="27"/>
      <c r="E5" s="27"/>
      <c r="F5" s="21">
        <f>Medicaid_Number</f>
        <v>0</v>
      </c>
      <c r="G5" s="27"/>
      <c r="H5" s="27"/>
    </row>
    <row r="6" spans="1:10" ht="13.8" x14ac:dyDescent="0.25">
      <c r="B6" s="26"/>
      <c r="C6" s="22" t="s">
        <v>35</v>
      </c>
      <c r="D6" s="22"/>
      <c r="E6" s="22"/>
      <c r="F6" s="28" t="s">
        <v>36</v>
      </c>
      <c r="G6" s="29"/>
      <c r="H6" s="29"/>
      <c r="J6" s="1">
        <v>1</v>
      </c>
    </row>
    <row r="7" spans="1:10" ht="14.4" thickBot="1" x14ac:dyDescent="0.3">
      <c r="B7" s="26"/>
      <c r="C7" s="22"/>
      <c r="D7" s="22"/>
      <c r="E7" s="22"/>
      <c r="F7" s="29"/>
      <c r="G7" s="29"/>
      <c r="H7" s="29"/>
      <c r="J7" s="1">
        <v>2</v>
      </c>
    </row>
    <row r="8" spans="1:10" ht="14.4" thickBot="1" x14ac:dyDescent="0.3">
      <c r="B8" s="26"/>
      <c r="C8" s="23" t="s">
        <v>66</v>
      </c>
      <c r="D8" s="111"/>
      <c r="E8" s="22" t="s">
        <v>6</v>
      </c>
      <c r="F8" s="111"/>
      <c r="G8" s="24"/>
      <c r="H8" s="29"/>
      <c r="J8" s="1">
        <v>3</v>
      </c>
    </row>
    <row r="9" spans="1:10" ht="16.2" thickBot="1" x14ac:dyDescent="0.35">
      <c r="A9" s="11"/>
      <c r="B9" s="11"/>
      <c r="C9" s="23" t="s">
        <v>67</v>
      </c>
      <c r="D9" s="35"/>
      <c r="E9" s="72"/>
      <c r="F9" s="11"/>
      <c r="J9" s="1">
        <v>4</v>
      </c>
    </row>
    <row r="10" spans="1:10" ht="15.6" x14ac:dyDescent="0.3">
      <c r="A10" s="11"/>
      <c r="B10" s="11"/>
      <c r="C10" s="23"/>
      <c r="D10" s="115"/>
      <c r="E10" s="72"/>
      <c r="F10" s="11"/>
    </row>
    <row r="11" spans="1:10" ht="15.6" x14ac:dyDescent="0.3">
      <c r="A11" s="11"/>
      <c r="B11" s="11"/>
      <c r="C11" s="88"/>
      <c r="D11" s="62"/>
      <c r="E11" s="72"/>
      <c r="F11" s="11"/>
    </row>
    <row r="12" spans="1:10" ht="15.75" customHeight="1" x14ac:dyDescent="0.3">
      <c r="A12" s="11"/>
      <c r="B12" s="266" t="s">
        <v>78</v>
      </c>
      <c r="C12" s="266"/>
      <c r="D12" s="266"/>
      <c r="E12" s="266"/>
      <c r="F12" s="266"/>
      <c r="G12" s="266"/>
    </row>
    <row r="13" spans="1:10" ht="15.75" customHeight="1" x14ac:dyDescent="0.3">
      <c r="A13" s="11"/>
      <c r="B13" s="3"/>
      <c r="C13" s="3"/>
      <c r="D13" s="3"/>
      <c r="E13" s="3"/>
      <c r="F13" s="3"/>
      <c r="G13" s="3"/>
    </row>
    <row r="14" spans="1:10" ht="15.75" customHeight="1" thickBot="1" x14ac:dyDescent="0.35">
      <c r="A14" s="11"/>
      <c r="B14" s="227"/>
      <c r="C14" s="227"/>
      <c r="D14" s="227"/>
      <c r="E14" s="227"/>
      <c r="F14" s="227"/>
      <c r="G14" s="227"/>
    </row>
    <row r="15" spans="1:10" ht="15.75" customHeight="1" thickBot="1" x14ac:dyDescent="0.35">
      <c r="A15" s="11"/>
      <c r="B15" s="220"/>
      <c r="C15" s="440" t="s">
        <v>196</v>
      </c>
      <c r="D15" s="440"/>
      <c r="E15" s="440"/>
      <c r="F15" s="440"/>
      <c r="G15" s="221"/>
    </row>
    <row r="16" spans="1:10" ht="15.75" customHeight="1" thickBot="1" x14ac:dyDescent="0.35">
      <c r="A16" s="11"/>
      <c r="B16" s="222"/>
      <c r="C16" s="89"/>
      <c r="D16" s="441" t="s">
        <v>194</v>
      </c>
      <c r="E16" s="441"/>
      <c r="F16" s="230" t="s">
        <v>195</v>
      </c>
      <c r="G16" s="223"/>
    </row>
    <row r="17" spans="1:7" ht="15.75" customHeight="1" thickBot="1" x14ac:dyDescent="0.35">
      <c r="A17" s="11"/>
      <c r="B17" s="222"/>
      <c r="C17" s="106" t="s">
        <v>70</v>
      </c>
      <c r="D17" s="435">
        <f>ESS_Purchases/4</f>
        <v>0</v>
      </c>
      <c r="E17" s="436"/>
      <c r="F17" s="112"/>
      <c r="G17" s="223"/>
    </row>
    <row r="18" spans="1:7" ht="15.75" customHeight="1" thickBot="1" x14ac:dyDescent="0.35">
      <c r="A18" s="11"/>
      <c r="B18" s="222"/>
      <c r="C18" s="106" t="s">
        <v>71</v>
      </c>
      <c r="D18" s="435">
        <f>ESS_Purchases/4</f>
        <v>0</v>
      </c>
      <c r="E18" s="436"/>
      <c r="F18" s="112"/>
      <c r="G18" s="223"/>
    </row>
    <row r="19" spans="1:7" ht="15.75" customHeight="1" thickBot="1" x14ac:dyDescent="0.35">
      <c r="A19" s="11"/>
      <c r="B19" s="222"/>
      <c r="C19" s="106" t="s">
        <v>72</v>
      </c>
      <c r="D19" s="435">
        <f>ESS_Purchases/4</f>
        <v>0</v>
      </c>
      <c r="E19" s="436"/>
      <c r="F19" s="112"/>
      <c r="G19" s="223"/>
    </row>
    <row r="20" spans="1:7" ht="15.75" customHeight="1" thickBot="1" x14ac:dyDescent="0.35">
      <c r="A20" s="11"/>
      <c r="B20" s="222"/>
      <c r="C20" s="106" t="s">
        <v>73</v>
      </c>
      <c r="D20" s="437">
        <f>ESS_Purchases/4</f>
        <v>0</v>
      </c>
      <c r="E20" s="438"/>
      <c r="F20" s="112"/>
      <c r="G20" s="223"/>
    </row>
    <row r="21" spans="1:7" ht="15.75" customHeight="1" thickBot="1" x14ac:dyDescent="0.35">
      <c r="A21" s="11"/>
      <c r="B21" s="222"/>
      <c r="C21" s="99" t="s">
        <v>124</v>
      </c>
      <c r="D21" s="439">
        <f>SUM(D17:E20)</f>
        <v>0</v>
      </c>
      <c r="E21" s="439"/>
      <c r="F21" s="100">
        <f>SUM(F17:F20)</f>
        <v>0</v>
      </c>
      <c r="G21" s="223"/>
    </row>
    <row r="22" spans="1:7" ht="15.75" customHeight="1" thickBot="1" x14ac:dyDescent="0.35">
      <c r="A22" s="11"/>
      <c r="B22" s="228"/>
      <c r="C22" s="224"/>
      <c r="D22" s="225"/>
      <c r="E22" s="225"/>
      <c r="F22" s="226"/>
      <c r="G22" s="229"/>
    </row>
    <row r="23" spans="1:7" ht="13.8" thickBot="1" x14ac:dyDescent="0.3">
      <c r="A23" s="11"/>
      <c r="B23" s="12"/>
      <c r="C23" s="12"/>
      <c r="D23" s="12"/>
      <c r="E23" s="12"/>
      <c r="F23" s="12"/>
      <c r="G23" s="4"/>
    </row>
    <row r="24" spans="1:7" ht="18" thickBot="1" x14ac:dyDescent="0.35">
      <c r="A24" s="11"/>
      <c r="B24" s="317" t="s">
        <v>121</v>
      </c>
      <c r="C24" s="318"/>
      <c r="D24" s="318"/>
      <c r="E24" s="318"/>
      <c r="F24" s="318"/>
      <c r="G24" s="398"/>
    </row>
    <row r="25" spans="1:7" ht="6" customHeight="1" thickBot="1" x14ac:dyDescent="0.35">
      <c r="A25" s="11"/>
      <c r="B25" s="83"/>
      <c r="C25" s="84"/>
      <c r="D25" s="84"/>
      <c r="E25" s="84"/>
      <c r="F25" s="84"/>
      <c r="G25" s="85"/>
    </row>
    <row r="26" spans="1:7" ht="17.25" customHeight="1" x14ac:dyDescent="0.25">
      <c r="A26" s="11"/>
      <c r="B26" s="25"/>
      <c r="C26" s="428" t="s">
        <v>122</v>
      </c>
      <c r="D26" s="429"/>
      <c r="E26" s="48"/>
      <c r="F26" s="90">
        <f>Taxable</f>
        <v>0</v>
      </c>
      <c r="G26" s="91"/>
    </row>
    <row r="27" spans="1:7" ht="17.25" customHeight="1" thickBot="1" x14ac:dyDescent="0.3">
      <c r="A27" s="11"/>
      <c r="B27" s="25"/>
      <c r="C27" s="430" t="s">
        <v>123</v>
      </c>
      <c r="D27" s="431"/>
      <c r="E27" s="10"/>
      <c r="F27" s="92">
        <f>'Taxable Wage &amp; Compensation'!L10</f>
        <v>0</v>
      </c>
      <c r="G27" s="91"/>
    </row>
    <row r="28" spans="1:7" ht="15" customHeight="1" thickBot="1" x14ac:dyDescent="0.3">
      <c r="A28" s="11"/>
      <c r="B28" s="25"/>
      <c r="C28" s="93"/>
      <c r="D28" s="93"/>
      <c r="E28" s="94"/>
      <c r="F28" s="94"/>
      <c r="G28" s="91"/>
    </row>
    <row r="29" spans="1:7" ht="16.2" thickBot="1" x14ac:dyDescent="0.3">
      <c r="A29" s="11"/>
      <c r="B29" s="95"/>
      <c r="C29" s="432" t="s">
        <v>80</v>
      </c>
      <c r="D29" s="433"/>
      <c r="E29" s="433"/>
      <c r="F29" s="434"/>
      <c r="G29" s="96"/>
    </row>
    <row r="30" spans="1:7" ht="14.4" thickBot="1" x14ac:dyDescent="0.3">
      <c r="A30" s="11"/>
      <c r="B30" s="95"/>
      <c r="C30" s="89"/>
      <c r="D30" s="427" t="s">
        <v>68</v>
      </c>
      <c r="E30" s="427"/>
      <c r="F30" s="97" t="s">
        <v>69</v>
      </c>
      <c r="G30" s="96"/>
    </row>
    <row r="31" spans="1:7" ht="14.4" thickBot="1" x14ac:dyDescent="0.3">
      <c r="B31" s="95"/>
      <c r="C31" s="98" t="s">
        <v>70</v>
      </c>
      <c r="D31" s="435">
        <f>F26/4</f>
        <v>0</v>
      </c>
      <c r="E31" s="446"/>
      <c r="F31" s="112"/>
      <c r="G31" s="96"/>
    </row>
    <row r="32" spans="1:7" ht="14.4" thickBot="1" x14ac:dyDescent="0.3">
      <c r="B32" s="95"/>
      <c r="C32" s="98" t="s">
        <v>71</v>
      </c>
      <c r="D32" s="435">
        <f>F26/4</f>
        <v>0</v>
      </c>
      <c r="E32" s="446"/>
      <c r="F32" s="112"/>
      <c r="G32" s="96"/>
    </row>
    <row r="33" spans="2:11" ht="14.4" thickBot="1" x14ac:dyDescent="0.3">
      <c r="B33" s="95"/>
      <c r="C33" s="98" t="s">
        <v>72</v>
      </c>
      <c r="D33" s="435">
        <f>F26/4</f>
        <v>0</v>
      </c>
      <c r="E33" s="446"/>
      <c r="F33" s="112"/>
      <c r="G33" s="96"/>
    </row>
    <row r="34" spans="2:11" ht="14.4" thickBot="1" x14ac:dyDescent="0.3">
      <c r="B34" s="95"/>
      <c r="C34" s="98" t="s">
        <v>73</v>
      </c>
      <c r="D34" s="435">
        <f>F26/4</f>
        <v>0</v>
      </c>
      <c r="E34" s="446"/>
      <c r="F34" s="112"/>
      <c r="G34" s="96"/>
    </row>
    <row r="35" spans="2:11" ht="14.4" thickBot="1" x14ac:dyDescent="0.3">
      <c r="B35" s="95"/>
      <c r="C35" s="99" t="s">
        <v>124</v>
      </c>
      <c r="D35" s="439">
        <f>SUM(D31:E34)</f>
        <v>0</v>
      </c>
      <c r="E35" s="439"/>
      <c r="F35" s="100">
        <f>SUM(F31:F34)</f>
        <v>0</v>
      </c>
      <c r="G35" s="96"/>
    </row>
    <row r="36" spans="2:11" ht="15" customHeight="1" thickBot="1" x14ac:dyDescent="0.3">
      <c r="B36" s="95"/>
      <c r="C36" s="101"/>
      <c r="D36" s="102"/>
      <c r="E36" s="103"/>
      <c r="F36" s="103"/>
      <c r="G36" s="96"/>
      <c r="J36" s="79">
        <f>F21+F35</f>
        <v>0</v>
      </c>
    </row>
    <row r="37" spans="2:11" ht="15" customHeight="1" thickBot="1" x14ac:dyDescent="0.35">
      <c r="B37" s="95"/>
      <c r="C37" s="443" t="str">
        <f>Service_Type</f>
        <v>Priority</v>
      </c>
      <c r="D37" s="444"/>
      <c r="E37" s="444"/>
      <c r="F37" s="445"/>
      <c r="G37" s="96"/>
    </row>
    <row r="38" spans="2:11" ht="15" customHeight="1" thickBot="1" x14ac:dyDescent="0.3">
      <c r="B38" s="95"/>
      <c r="C38" s="104"/>
      <c r="D38" s="453" t="s">
        <v>79</v>
      </c>
      <c r="E38" s="453"/>
      <c r="F38" s="105" t="s">
        <v>69</v>
      </c>
      <c r="G38" s="96"/>
    </row>
    <row r="39" spans="2:11" ht="15" customHeight="1" thickBot="1" x14ac:dyDescent="0.3">
      <c r="B39" s="95"/>
      <c r="C39" s="106" t="s">
        <v>74</v>
      </c>
      <c r="D39" s="451">
        <f>Annual_Auth_Hours/4</f>
        <v>0</v>
      </c>
      <c r="E39" s="452"/>
      <c r="F39" s="113"/>
      <c r="G39" s="96"/>
    </row>
    <row r="40" spans="2:11" ht="15" customHeight="1" thickBot="1" x14ac:dyDescent="0.3">
      <c r="B40" s="95"/>
      <c r="C40" s="106" t="s">
        <v>75</v>
      </c>
      <c r="D40" s="451">
        <f>Annual_Auth_Hours/4</f>
        <v>0</v>
      </c>
      <c r="E40" s="452"/>
      <c r="F40" s="113"/>
      <c r="G40" s="96"/>
    </row>
    <row r="41" spans="2:11" ht="15" customHeight="1" thickBot="1" x14ac:dyDescent="0.3">
      <c r="B41" s="95"/>
      <c r="C41" s="106" t="s">
        <v>76</v>
      </c>
      <c r="D41" s="451">
        <f>Annual_Auth_Hours/4</f>
        <v>0</v>
      </c>
      <c r="E41" s="452"/>
      <c r="F41" s="113"/>
      <c r="G41" s="96"/>
    </row>
    <row r="42" spans="2:11" ht="15" customHeight="1" thickBot="1" x14ac:dyDescent="0.3">
      <c r="B42" s="95"/>
      <c r="C42" s="106" t="s">
        <v>77</v>
      </c>
      <c r="D42" s="451">
        <f>Annual_Auth_Hours/4</f>
        <v>0</v>
      </c>
      <c r="E42" s="452"/>
      <c r="F42" s="113"/>
      <c r="G42" s="96"/>
    </row>
    <row r="43" spans="2:11" ht="14.4" thickBot="1" x14ac:dyDescent="0.3">
      <c r="B43" s="95"/>
      <c r="C43" s="99" t="s">
        <v>125</v>
      </c>
      <c r="D43" s="457">
        <f>SUM(D39:D42)</f>
        <v>0</v>
      </c>
      <c r="E43" s="457"/>
      <c r="F43" s="107">
        <f>SUM(F39:F42)</f>
        <v>0</v>
      </c>
      <c r="G43" s="96"/>
    </row>
    <row r="44" spans="2:11" ht="15" customHeight="1" thickBot="1" x14ac:dyDescent="0.3">
      <c r="B44" s="95"/>
      <c r="C44" s="454" t="s">
        <v>126</v>
      </c>
      <c r="D44" s="455"/>
      <c r="E44" s="456"/>
      <c r="F44" s="205">
        <f>D43-F43</f>
        <v>0</v>
      </c>
      <c r="G44" s="96"/>
    </row>
    <row r="45" spans="2:11" ht="15" customHeight="1" x14ac:dyDescent="0.25">
      <c r="B45" s="95"/>
      <c r="C45" s="101"/>
      <c r="D45" s="149"/>
      <c r="E45" s="149"/>
      <c r="F45" s="150"/>
      <c r="G45" s="96"/>
    </row>
    <row r="46" spans="2:11" ht="5.25" customHeight="1" thickBot="1" x14ac:dyDescent="0.3">
      <c r="B46" s="25"/>
      <c r="C46" s="4"/>
      <c r="D46" s="4"/>
      <c r="E46" s="4"/>
      <c r="F46" s="4"/>
      <c r="G46" s="96"/>
      <c r="K46" s="66"/>
    </row>
    <row r="47" spans="2:11" ht="30.75" customHeight="1" x14ac:dyDescent="0.3">
      <c r="B47" s="25"/>
      <c r="C47" s="447" t="s">
        <v>82</v>
      </c>
      <c r="D47" s="448"/>
      <c r="E47" s="206"/>
      <c r="F47" s="207">
        <f>Total_Budget-J36</f>
        <v>0</v>
      </c>
      <c r="G47" s="108"/>
      <c r="K47" s="66"/>
    </row>
    <row r="48" spans="2:11" ht="30.75" customHeight="1" thickBot="1" x14ac:dyDescent="0.35">
      <c r="B48" s="25"/>
      <c r="C48" s="449" t="s">
        <v>81</v>
      </c>
      <c r="D48" s="450"/>
      <c r="E48" s="208"/>
      <c r="F48" s="231" t="e">
        <f>J36/Total_Budget</f>
        <v>#DIV/0!</v>
      </c>
      <c r="G48" s="109"/>
      <c r="K48" s="66"/>
    </row>
    <row r="49" spans="1:11" ht="27" customHeight="1" thickBot="1" x14ac:dyDescent="0.3">
      <c r="B49" s="110"/>
      <c r="C49" s="442" t="s">
        <v>120</v>
      </c>
      <c r="D49" s="442"/>
      <c r="E49" s="442"/>
      <c r="F49" s="442"/>
      <c r="G49" s="86"/>
      <c r="K49" s="66"/>
    </row>
    <row r="50" spans="1:11" ht="13.5" customHeight="1" x14ac:dyDescent="0.25">
      <c r="A50" s="22"/>
      <c r="B50" s="22"/>
      <c r="C50" s="22"/>
      <c r="D50" s="22"/>
      <c r="E50" s="22"/>
      <c r="F50" s="22"/>
      <c r="G50" s="29"/>
      <c r="H50" s="29"/>
      <c r="K50" s="66"/>
    </row>
    <row r="51" spans="1:11" ht="13.5" customHeight="1" x14ac:dyDescent="0.25">
      <c r="A51" s="22"/>
      <c r="B51" s="22"/>
      <c r="C51" s="22"/>
      <c r="D51" s="22"/>
      <c r="E51" s="22"/>
      <c r="F51" s="22"/>
      <c r="G51" s="29"/>
      <c r="H51" s="29"/>
      <c r="K51" s="66"/>
    </row>
    <row r="52" spans="1:11" ht="13.8" thickBot="1" x14ac:dyDescent="0.3"/>
    <row r="53" spans="1:11" x14ac:dyDescent="0.25">
      <c r="C53" s="460" t="s">
        <v>84</v>
      </c>
      <c r="D53" s="461"/>
      <c r="E53" s="461"/>
      <c r="F53" s="462"/>
    </row>
    <row r="54" spans="1:11" ht="13.8" thickBot="1" x14ac:dyDescent="0.3">
      <c r="C54" s="463"/>
      <c r="D54" s="464"/>
      <c r="E54" s="464"/>
      <c r="F54" s="465"/>
    </row>
    <row r="56" spans="1:11" ht="13.8" thickBot="1" x14ac:dyDescent="0.3"/>
    <row r="57" spans="1:11" x14ac:dyDescent="0.25">
      <c r="C57" s="466"/>
      <c r="D57" s="467"/>
      <c r="F57" s="470"/>
    </row>
    <row r="58" spans="1:11" ht="13.8" thickBot="1" x14ac:dyDescent="0.3">
      <c r="C58" s="468"/>
      <c r="D58" s="469"/>
      <c r="F58" s="471"/>
    </row>
    <row r="59" spans="1:11" ht="17.25" customHeight="1" x14ac:dyDescent="0.25">
      <c r="C59" s="459" t="s">
        <v>205</v>
      </c>
      <c r="D59" s="459"/>
      <c r="F59" s="459" t="s">
        <v>83</v>
      </c>
    </row>
    <row r="60" spans="1:11" x14ac:dyDescent="0.25">
      <c r="F60" s="472"/>
    </row>
    <row r="62" spans="1:11" ht="12.75" customHeight="1" x14ac:dyDescent="0.25"/>
    <row r="63" spans="1:11" ht="13.8" thickBot="1" x14ac:dyDescent="0.3">
      <c r="F63" s="10"/>
    </row>
    <row r="64" spans="1:11" x14ac:dyDescent="0.25">
      <c r="C64" s="458" t="s">
        <v>206</v>
      </c>
      <c r="D64" s="458"/>
      <c r="F64" s="1" t="s">
        <v>0</v>
      </c>
    </row>
  </sheetData>
  <sheetProtection algorithmName="SHA-512" hashValue="UbvlBPl6haTVrAPacJD2oizEVmnm4bReogEg2cvTgAZ+MCB4k9w/IjaVRtoOpuoXswFMAMH9Wfs6VFFBkM3kOA==" saltValue="lhv7miVrHumZmuBSs3+5cw==" spinCount="100000" sheet="1" objects="1" scenarios="1"/>
  <mergeCells count="37">
    <mergeCell ref="C64:D64"/>
    <mergeCell ref="C59:D59"/>
    <mergeCell ref="C53:F54"/>
    <mergeCell ref="C57:D58"/>
    <mergeCell ref="F57:F58"/>
    <mergeCell ref="F59:F60"/>
    <mergeCell ref="C49:F49"/>
    <mergeCell ref="C37:F37"/>
    <mergeCell ref="D31:E31"/>
    <mergeCell ref="C47:D47"/>
    <mergeCell ref="C48:D48"/>
    <mergeCell ref="D40:E40"/>
    <mergeCell ref="D35:E35"/>
    <mergeCell ref="D32:E32"/>
    <mergeCell ref="D33:E33"/>
    <mergeCell ref="D34:E34"/>
    <mergeCell ref="D38:E38"/>
    <mergeCell ref="D39:E39"/>
    <mergeCell ref="D41:E41"/>
    <mergeCell ref="D42:E42"/>
    <mergeCell ref="C44:E44"/>
    <mergeCell ref="D43:E43"/>
    <mergeCell ref="B2:G2"/>
    <mergeCell ref="B3:G3"/>
    <mergeCell ref="B12:G12"/>
    <mergeCell ref="D30:E30"/>
    <mergeCell ref="B24:G24"/>
    <mergeCell ref="C26:D26"/>
    <mergeCell ref="C27:D27"/>
    <mergeCell ref="C29:F29"/>
    <mergeCell ref="D19:E19"/>
    <mergeCell ref="D20:E20"/>
    <mergeCell ref="D21:E21"/>
    <mergeCell ref="C15:F15"/>
    <mergeCell ref="D16:E16"/>
    <mergeCell ref="D17:E17"/>
    <mergeCell ref="D18:E18"/>
  </mergeCells>
  <phoneticPr fontId="0" type="noConversion"/>
  <dataValidations disablePrompts="1" count="3">
    <dataValidation allowBlank="1" showInputMessage="1" showErrorMessage="1" promptTitle="Quarterly Report - From Date" prompt="Enter the begin date for the period of this quarterly report.  Be sure to change the date for each quarterly report." sqref="D8" xr:uid="{00000000-0002-0000-0600-000000000000}"/>
    <dataValidation allowBlank="1" showInputMessage="1" showErrorMessage="1" promptTitle="Quarterly Report- To Date" prompt="Enter the end date for the period of this quarterly report.  Be sure to change the date for each quarterly report." sqref="F8" xr:uid="{00000000-0002-0000-0600-000001000000}"/>
    <dataValidation type="list" allowBlank="1" showInputMessage="1" showErrorMessage="1" promptTitle="Quarter Number" prompt="Select the appropriate Quarter Number from the drop-down list.  Be sure to change the number for each quarterly report." sqref="D9" xr:uid="{00000000-0002-0000-0600-000002000000}">
      <formula1>$J$6:$J$9</formula1>
    </dataValidation>
  </dataValidations>
  <printOptions horizontalCentered="1"/>
  <pageMargins left="0.75" right="0.75" top="0.55000000000000004" bottom="0.55000000000000004" header="0.17" footer="0.17"/>
  <pageSetup scale="73" orientation="portrait" r:id="rId1"/>
  <headerFooter alignWithMargins="0">
    <oddHeader>&amp;L&amp;8Texas Health and Human Services Commission&amp;R&amp;8Primary Home Care CDS Budget
Quarterly Report
December 2019</oddHeader>
    <oddFooter>&amp;R&amp;8Date and Time Created
&amp;D &amp;T</oddFooter>
  </headerFooter>
  <rowBreaks count="1" manualBreakCount="1">
    <brk id="6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69"/>
  <sheetViews>
    <sheetView zoomScale="90" zoomScaleNormal="90" workbookViewId="0">
      <selection activeCell="E11" sqref="E11:F11"/>
    </sheetView>
  </sheetViews>
  <sheetFormatPr defaultColWidth="9.21875" defaultRowHeight="13.2" x14ac:dyDescent="0.25"/>
  <cols>
    <col min="1" max="1" width="4.21875" style="160" customWidth="1"/>
    <col min="2" max="2" width="3" style="160" customWidth="1"/>
    <col min="3" max="3" width="39.77734375" style="160" customWidth="1"/>
    <col min="4" max="4" width="5.77734375" style="160" customWidth="1"/>
    <col min="5" max="5" width="3" style="160" customWidth="1"/>
    <col min="6" max="6" width="39.77734375" style="160" customWidth="1"/>
    <col min="7" max="7" width="4.21875" style="160" customWidth="1"/>
    <col min="8" max="8" width="14" style="160" customWidth="1"/>
    <col min="9" max="9" width="4" style="160" customWidth="1"/>
    <col min="10" max="16384" width="9.21875" style="160"/>
  </cols>
  <sheetData>
    <row r="1" spans="1:9" x14ac:dyDescent="0.25">
      <c r="A1" s="64"/>
      <c r="B1" s="155"/>
      <c r="C1" s="155"/>
      <c r="D1" s="155"/>
      <c r="E1" s="64"/>
      <c r="F1" s="64"/>
      <c r="G1" s="64"/>
      <c r="H1" s="64"/>
      <c r="I1" s="64"/>
    </row>
    <row r="2" spans="1:9" ht="60" customHeight="1" x14ac:dyDescent="0.25">
      <c r="B2" s="473" t="s">
        <v>127</v>
      </c>
      <c r="C2" s="473"/>
      <c r="D2" s="473"/>
      <c r="E2" s="473"/>
      <c r="F2" s="473"/>
    </row>
    <row r="3" spans="1:9" ht="15.6" x14ac:dyDescent="0.3">
      <c r="B3" s="474" t="s">
        <v>151</v>
      </c>
      <c r="C3" s="474"/>
      <c r="D3" s="474"/>
      <c r="E3" s="474"/>
      <c r="F3" s="474"/>
    </row>
    <row r="4" spans="1:9" ht="15.6" x14ac:dyDescent="0.3">
      <c r="B4" s="155"/>
      <c r="C4" s="210"/>
      <c r="D4" s="210"/>
    </row>
    <row r="5" spans="1:9" ht="15.6" x14ac:dyDescent="0.3">
      <c r="B5" s="475" t="s">
        <v>152</v>
      </c>
      <c r="C5" s="475"/>
      <c r="D5" s="475"/>
      <c r="E5" s="475"/>
      <c r="F5" s="475"/>
    </row>
    <row r="6" spans="1:9" ht="15.6" x14ac:dyDescent="0.3">
      <c r="B6" s="211"/>
      <c r="C6" s="211"/>
      <c r="D6" s="211"/>
      <c r="E6" s="211"/>
      <c r="F6" s="211"/>
    </row>
    <row r="7" spans="1:9" ht="15.6" x14ac:dyDescent="0.3">
      <c r="B7" s="211"/>
      <c r="C7" s="211"/>
      <c r="D7" s="211"/>
      <c r="E7" s="211"/>
      <c r="F7" s="211"/>
    </row>
    <row r="8" spans="1:9" ht="12.75" customHeight="1" x14ac:dyDescent="0.3">
      <c r="B8" s="211"/>
      <c r="C8" s="211"/>
      <c r="D8" s="211"/>
      <c r="E8" s="211"/>
      <c r="F8" s="211"/>
    </row>
    <row r="9" spans="1:9" ht="15.6" x14ac:dyDescent="0.3">
      <c r="B9" s="474" t="s">
        <v>153</v>
      </c>
      <c r="C9" s="474"/>
      <c r="D9" s="474"/>
      <c r="E9" s="474"/>
      <c r="F9" s="474"/>
    </row>
    <row r="10" spans="1:9" ht="9" customHeight="1" x14ac:dyDescent="0.25">
      <c r="B10" s="155"/>
      <c r="C10" s="155"/>
      <c r="D10" s="155"/>
      <c r="E10" s="212"/>
    </row>
    <row r="11" spans="1:9" x14ac:dyDescent="0.25">
      <c r="A11" s="213"/>
      <c r="B11" s="476" t="s">
        <v>154</v>
      </c>
      <c r="C11" s="476"/>
      <c r="D11" s="213"/>
      <c r="E11" s="476" t="s">
        <v>155</v>
      </c>
      <c r="F11" s="476"/>
      <c r="G11" s="213"/>
    </row>
    <row r="12" spans="1:9" x14ac:dyDescent="0.25">
      <c r="A12" s="213"/>
      <c r="B12" s="481" t="s">
        <v>156</v>
      </c>
      <c r="C12" s="481"/>
      <c r="D12" s="157"/>
      <c r="E12" s="477" t="s">
        <v>157</v>
      </c>
      <c r="F12" s="477"/>
      <c r="G12" s="213"/>
    </row>
    <row r="13" spans="1:9" x14ac:dyDescent="0.25">
      <c r="A13" s="213"/>
      <c r="B13" s="213"/>
      <c r="C13" s="213" t="s">
        <v>158</v>
      </c>
      <c r="D13" s="213"/>
      <c r="E13" s="213"/>
      <c r="F13" s="213" t="s">
        <v>159</v>
      </c>
      <c r="G13" s="213"/>
    </row>
    <row r="14" spans="1:9" x14ac:dyDescent="0.25">
      <c r="A14" s="213"/>
      <c r="B14" s="213"/>
      <c r="C14" s="213" t="s">
        <v>22</v>
      </c>
      <c r="D14" s="213"/>
      <c r="G14" s="213"/>
    </row>
    <row r="15" spans="1:9" x14ac:dyDescent="0.25">
      <c r="A15" s="213"/>
      <c r="B15" s="213"/>
      <c r="C15" s="213" t="s">
        <v>160</v>
      </c>
      <c r="D15" s="213"/>
      <c r="G15" s="213"/>
    </row>
    <row r="16" spans="1:9" x14ac:dyDescent="0.25">
      <c r="A16" s="213"/>
      <c r="B16" s="213"/>
      <c r="C16" s="213" t="s">
        <v>161</v>
      </c>
      <c r="D16" s="213"/>
      <c r="G16" s="213"/>
    </row>
    <row r="17" spans="1:7" x14ac:dyDescent="0.25">
      <c r="A17" s="213"/>
      <c r="B17" s="213"/>
      <c r="C17" s="213" t="s">
        <v>162</v>
      </c>
      <c r="D17" s="213"/>
      <c r="G17" s="213"/>
    </row>
    <row r="18" spans="1:7" x14ac:dyDescent="0.25">
      <c r="A18" s="213"/>
      <c r="B18" s="213"/>
      <c r="C18" s="213" t="s">
        <v>163</v>
      </c>
      <c r="D18" s="213"/>
      <c r="G18" s="213"/>
    </row>
    <row r="19" spans="1:7" x14ac:dyDescent="0.25">
      <c r="A19" s="213"/>
      <c r="B19" s="213"/>
      <c r="C19" s="213"/>
      <c r="D19" s="213"/>
      <c r="G19" s="213"/>
    </row>
    <row r="20" spans="1:7" x14ac:dyDescent="0.25">
      <c r="A20" s="213"/>
      <c r="B20" s="213"/>
      <c r="C20" s="213"/>
      <c r="D20" s="157"/>
      <c r="G20" s="213"/>
    </row>
    <row r="21" spans="1:7" x14ac:dyDescent="0.25">
      <c r="A21" s="213"/>
      <c r="B21" s="213"/>
      <c r="C21" s="213"/>
      <c r="D21" s="157"/>
      <c r="G21" s="213"/>
    </row>
    <row r="22" spans="1:7" ht="15.6" x14ac:dyDescent="0.3">
      <c r="B22" s="474" t="s">
        <v>164</v>
      </c>
      <c r="C22" s="474"/>
      <c r="D22" s="474"/>
      <c r="E22" s="474"/>
      <c r="F22" s="474"/>
    </row>
    <row r="23" spans="1:7" ht="9" customHeight="1" x14ac:dyDescent="0.25">
      <c r="A23" s="213"/>
      <c r="B23" s="213"/>
      <c r="C23" s="213"/>
      <c r="D23" s="157"/>
      <c r="G23" s="213"/>
    </row>
    <row r="24" spans="1:7" x14ac:dyDescent="0.25">
      <c r="A24" s="213"/>
      <c r="B24" s="479" t="s">
        <v>165</v>
      </c>
      <c r="C24" s="479"/>
      <c r="D24" s="213"/>
      <c r="E24" s="476" t="s">
        <v>155</v>
      </c>
      <c r="F24" s="476"/>
      <c r="G24" s="213"/>
    </row>
    <row r="25" spans="1:7" x14ac:dyDescent="0.25">
      <c r="A25" s="213"/>
      <c r="B25" s="213"/>
      <c r="C25" s="213" t="s">
        <v>166</v>
      </c>
      <c r="D25" s="213"/>
      <c r="E25" s="480" t="s">
        <v>167</v>
      </c>
      <c r="F25" s="480"/>
      <c r="G25" s="213"/>
    </row>
    <row r="26" spans="1:7" x14ac:dyDescent="0.25">
      <c r="A26" s="213"/>
      <c r="B26" s="213"/>
      <c r="C26" s="213" t="s">
        <v>168</v>
      </c>
      <c r="D26" s="213"/>
      <c r="E26" s="480" t="s">
        <v>169</v>
      </c>
      <c r="F26" s="480"/>
      <c r="G26" s="213"/>
    </row>
    <row r="27" spans="1:7" x14ac:dyDescent="0.25">
      <c r="A27" s="213"/>
      <c r="B27" s="213"/>
      <c r="C27" s="213" t="s">
        <v>170</v>
      </c>
      <c r="D27" s="213"/>
      <c r="E27" s="215"/>
      <c r="F27" s="213" t="s">
        <v>171</v>
      </c>
      <c r="G27" s="213"/>
    </row>
    <row r="28" spans="1:7" x14ac:dyDescent="0.25">
      <c r="A28" s="213"/>
      <c r="B28" s="213"/>
      <c r="C28" s="213" t="s">
        <v>172</v>
      </c>
      <c r="D28" s="213"/>
      <c r="E28" s="215"/>
      <c r="F28" s="213" t="s">
        <v>173</v>
      </c>
      <c r="G28" s="213"/>
    </row>
    <row r="29" spans="1:7" x14ac:dyDescent="0.25">
      <c r="A29" s="213"/>
      <c r="B29" s="213"/>
      <c r="C29" s="213" t="s">
        <v>174</v>
      </c>
      <c r="D29" s="213"/>
      <c r="E29" s="215"/>
      <c r="F29" s="213" t="s">
        <v>175</v>
      </c>
      <c r="G29" s="213"/>
    </row>
    <row r="30" spans="1:7" x14ac:dyDescent="0.25">
      <c r="A30" s="213"/>
      <c r="B30" s="213"/>
      <c r="C30" s="213" t="s">
        <v>176</v>
      </c>
      <c r="D30" s="213"/>
      <c r="E30" s="213"/>
      <c r="F30" s="213"/>
      <c r="G30" s="213"/>
    </row>
    <row r="31" spans="1:7" x14ac:dyDescent="0.25">
      <c r="A31" s="213"/>
      <c r="B31" s="213"/>
      <c r="C31" s="213" t="s">
        <v>177</v>
      </c>
      <c r="D31" s="213"/>
      <c r="E31" s="476" t="s">
        <v>178</v>
      </c>
      <c r="F31" s="476"/>
      <c r="G31" s="213"/>
    </row>
    <row r="32" spans="1:7" x14ac:dyDescent="0.25">
      <c r="A32" s="213"/>
      <c r="B32" s="213"/>
      <c r="C32" s="213" t="s">
        <v>179</v>
      </c>
      <c r="D32" s="213"/>
      <c r="F32" s="213" t="s">
        <v>180</v>
      </c>
      <c r="G32" s="213"/>
    </row>
    <row r="33" spans="1:7" ht="12.75" customHeight="1" x14ac:dyDescent="0.25">
      <c r="A33" s="213"/>
      <c r="B33" s="213"/>
      <c r="C33" s="213"/>
      <c r="D33" s="213"/>
      <c r="F33" s="213" t="s">
        <v>181</v>
      </c>
      <c r="G33" s="213"/>
    </row>
    <row r="34" spans="1:7" ht="12.75" customHeight="1" x14ac:dyDescent="0.25">
      <c r="A34" s="213"/>
      <c r="B34" s="476" t="s">
        <v>182</v>
      </c>
      <c r="C34" s="476"/>
      <c r="D34" s="213"/>
      <c r="F34" s="213" t="s">
        <v>183</v>
      </c>
      <c r="G34" s="213"/>
    </row>
    <row r="35" spans="1:7" ht="12.75" customHeight="1" x14ac:dyDescent="0.25">
      <c r="A35" s="213"/>
      <c r="C35" s="213" t="s">
        <v>184</v>
      </c>
      <c r="D35" s="213"/>
      <c r="F35" s="213" t="s">
        <v>185</v>
      </c>
      <c r="G35" s="213"/>
    </row>
    <row r="36" spans="1:7" ht="12.75" customHeight="1" x14ac:dyDescent="0.25">
      <c r="A36" s="213"/>
      <c r="C36" s="213" t="s">
        <v>186</v>
      </c>
      <c r="D36" s="213"/>
      <c r="G36" s="213"/>
    </row>
    <row r="37" spans="1:7" x14ac:dyDescent="0.25">
      <c r="A37" s="213"/>
      <c r="C37" s="213" t="s">
        <v>187</v>
      </c>
      <c r="D37" s="213"/>
      <c r="E37" s="478" t="s">
        <v>188</v>
      </c>
      <c r="F37" s="478"/>
      <c r="G37" s="213"/>
    </row>
    <row r="38" spans="1:7" ht="12.75" customHeight="1" x14ac:dyDescent="0.25">
      <c r="C38" s="213" t="s">
        <v>189</v>
      </c>
      <c r="D38" s="213"/>
      <c r="E38" s="477" t="s">
        <v>190</v>
      </c>
      <c r="F38" s="477"/>
      <c r="G38" s="213"/>
    </row>
    <row r="39" spans="1:7" ht="12.75" customHeight="1" x14ac:dyDescent="0.25">
      <c r="A39" s="213"/>
      <c r="B39" s="213"/>
      <c r="C39" s="213" t="s">
        <v>191</v>
      </c>
      <c r="D39" s="213"/>
      <c r="F39" s="160" t="s">
        <v>192</v>
      </c>
      <c r="G39" s="213"/>
    </row>
    <row r="40" spans="1:7" ht="12.75" customHeight="1" x14ac:dyDescent="0.25">
      <c r="A40" s="213"/>
      <c r="B40" s="215"/>
      <c r="C40" s="213"/>
      <c r="D40" s="213"/>
      <c r="F40" s="160" t="s">
        <v>193</v>
      </c>
      <c r="G40" s="213"/>
    </row>
    <row r="41" spans="1:7" ht="12.75" customHeight="1" x14ac:dyDescent="0.25">
      <c r="D41" s="213"/>
      <c r="G41" s="213"/>
    </row>
    <row r="42" spans="1:7" x14ac:dyDescent="0.25">
      <c r="C42" s="213"/>
      <c r="D42" s="213"/>
      <c r="F42" s="213"/>
      <c r="G42" s="213"/>
    </row>
    <row r="43" spans="1:7" x14ac:dyDescent="0.25">
      <c r="C43" s="213"/>
      <c r="D43" s="213"/>
      <c r="G43" s="213"/>
    </row>
    <row r="44" spans="1:7" x14ac:dyDescent="0.25">
      <c r="A44" s="213"/>
      <c r="B44" s="157"/>
      <c r="C44" s="157"/>
      <c r="D44" s="157"/>
      <c r="E44" s="157"/>
      <c r="F44" s="157"/>
      <c r="G44" s="213"/>
    </row>
    <row r="45" spans="1:7" x14ac:dyDescent="0.25">
      <c r="A45" s="213"/>
      <c r="B45" s="213"/>
      <c r="C45" s="213"/>
      <c r="E45" s="214"/>
      <c r="F45" s="216"/>
      <c r="G45" s="213"/>
    </row>
    <row r="46" spans="1:7" ht="12.75" customHeight="1" x14ac:dyDescent="0.25">
      <c r="D46" s="215"/>
      <c r="E46" s="215"/>
      <c r="F46" s="215"/>
      <c r="G46" s="213"/>
    </row>
    <row r="47" spans="1:7" ht="12.75" customHeight="1" x14ac:dyDescent="0.25">
      <c r="D47" s="215"/>
      <c r="E47" s="215"/>
      <c r="F47" s="215"/>
      <c r="G47" s="213"/>
    </row>
    <row r="48" spans="1:7" ht="12.75" customHeight="1" x14ac:dyDescent="0.25">
      <c r="D48" s="215"/>
      <c r="E48" s="215"/>
      <c r="F48" s="215"/>
      <c r="G48" s="213"/>
    </row>
    <row r="49" spans="1:7" x14ac:dyDescent="0.25">
      <c r="A49" s="215"/>
      <c r="D49" s="216"/>
      <c r="E49" s="216"/>
      <c r="F49" s="216"/>
      <c r="G49" s="213"/>
    </row>
    <row r="50" spans="1:7" x14ac:dyDescent="0.25">
      <c r="A50" s="215"/>
      <c r="D50" s="216"/>
      <c r="E50" s="216"/>
      <c r="F50" s="216"/>
      <c r="G50" s="213"/>
    </row>
    <row r="51" spans="1:7" x14ac:dyDescent="0.25">
      <c r="A51" s="215"/>
      <c r="D51" s="216"/>
      <c r="E51" s="216"/>
      <c r="F51" s="216"/>
      <c r="G51" s="213"/>
    </row>
    <row r="52" spans="1:7" x14ac:dyDescent="0.25">
      <c r="A52" s="215"/>
      <c r="B52" s="215"/>
      <c r="C52" s="213"/>
      <c r="D52" s="216"/>
      <c r="E52" s="216"/>
      <c r="F52" s="216"/>
      <c r="G52" s="213"/>
    </row>
    <row r="53" spans="1:7" x14ac:dyDescent="0.25">
      <c r="A53" s="215"/>
      <c r="B53" s="215"/>
      <c r="C53" s="213"/>
      <c r="D53" s="216"/>
      <c r="E53" s="216"/>
      <c r="F53" s="216"/>
      <c r="G53" s="213"/>
    </row>
    <row r="54" spans="1:7" x14ac:dyDescent="0.25">
      <c r="A54" s="215"/>
      <c r="B54" s="215"/>
      <c r="C54" s="213"/>
      <c r="D54" s="216"/>
      <c r="E54" s="216"/>
      <c r="F54" s="216"/>
      <c r="G54" s="213"/>
    </row>
    <row r="55" spans="1:7" x14ac:dyDescent="0.25">
      <c r="A55" s="217"/>
      <c r="B55" s="213"/>
      <c r="C55" s="213"/>
      <c r="D55" s="213"/>
      <c r="E55" s="213"/>
      <c r="F55" s="213"/>
      <c r="G55" s="213"/>
    </row>
    <row r="56" spans="1:7" x14ac:dyDescent="0.25">
      <c r="A56" s="213"/>
      <c r="B56" s="213"/>
      <c r="C56" s="213"/>
      <c r="D56" s="213"/>
      <c r="E56" s="213"/>
      <c r="F56" s="213"/>
      <c r="G56" s="213"/>
    </row>
    <row r="57" spans="1:7" x14ac:dyDescent="0.25">
      <c r="A57" s="213"/>
      <c r="B57" s="213"/>
      <c r="C57" s="213"/>
      <c r="D57" s="213"/>
      <c r="E57" s="213"/>
      <c r="F57" s="213"/>
      <c r="G57" s="213"/>
    </row>
    <row r="58" spans="1:7" x14ac:dyDescent="0.25">
      <c r="A58" s="217"/>
      <c r="B58" s="213"/>
      <c r="C58" s="213"/>
      <c r="D58" s="213"/>
      <c r="E58" s="213"/>
      <c r="F58" s="213"/>
      <c r="G58" s="213"/>
    </row>
    <row r="59" spans="1:7" x14ac:dyDescent="0.25">
      <c r="A59" s="213"/>
      <c r="B59" s="213"/>
      <c r="C59" s="157"/>
      <c r="D59" s="213"/>
      <c r="E59" s="213"/>
      <c r="F59" s="213"/>
      <c r="G59" s="213"/>
    </row>
    <row r="60" spans="1:7" x14ac:dyDescent="0.25">
      <c r="A60" s="213"/>
      <c r="B60" s="213"/>
      <c r="C60" s="213"/>
      <c r="D60" s="213"/>
      <c r="E60" s="213"/>
      <c r="F60" s="213"/>
      <c r="G60" s="213"/>
    </row>
    <row r="61" spans="1:7" x14ac:dyDescent="0.25">
      <c r="A61" s="213"/>
      <c r="B61" s="213"/>
      <c r="C61" s="213"/>
      <c r="D61" s="213"/>
      <c r="E61" s="213"/>
      <c r="F61" s="213"/>
      <c r="G61" s="213"/>
    </row>
    <row r="62" spans="1:7" x14ac:dyDescent="0.25">
      <c r="A62" s="213"/>
      <c r="B62" s="213"/>
      <c r="C62" s="213"/>
      <c r="D62" s="213"/>
      <c r="E62" s="213"/>
      <c r="F62" s="213"/>
      <c r="G62" s="213"/>
    </row>
    <row r="63" spans="1:7" x14ac:dyDescent="0.25">
      <c r="A63" s="213"/>
      <c r="B63" s="213"/>
      <c r="C63" s="213"/>
      <c r="D63" s="213"/>
      <c r="E63" s="214"/>
      <c r="F63" s="218"/>
      <c r="G63" s="213"/>
    </row>
    <row r="64" spans="1:7" x14ac:dyDescent="0.25">
      <c r="A64" s="213"/>
      <c r="B64" s="213"/>
      <c r="C64" s="213"/>
      <c r="D64" s="213"/>
      <c r="F64" s="213"/>
      <c r="G64" s="213"/>
    </row>
    <row r="65" spans="1:7" x14ac:dyDescent="0.25">
      <c r="A65" s="213"/>
      <c r="B65" s="213"/>
      <c r="C65" s="213"/>
      <c r="D65" s="213"/>
      <c r="F65" s="219"/>
      <c r="G65" s="213"/>
    </row>
    <row r="66" spans="1:7" x14ac:dyDescent="0.25">
      <c r="A66" s="213"/>
      <c r="B66" s="213"/>
      <c r="C66" s="213"/>
      <c r="D66" s="213"/>
      <c r="F66" s="213"/>
      <c r="G66" s="213"/>
    </row>
    <row r="67" spans="1:7" x14ac:dyDescent="0.25">
      <c r="A67" s="213"/>
      <c r="B67" s="213"/>
      <c r="C67" s="213"/>
      <c r="D67" s="213"/>
      <c r="F67" s="213"/>
      <c r="G67" s="213"/>
    </row>
    <row r="68" spans="1:7" x14ac:dyDescent="0.25">
      <c r="A68" s="213"/>
      <c r="B68" s="213"/>
      <c r="C68" s="213"/>
      <c r="D68" s="213"/>
      <c r="E68" s="213"/>
      <c r="F68" s="213"/>
      <c r="G68" s="213"/>
    </row>
    <row r="69" spans="1:7" x14ac:dyDescent="0.25">
      <c r="A69" s="213"/>
      <c r="B69" s="213"/>
      <c r="C69" s="213"/>
      <c r="D69" s="213"/>
      <c r="E69" s="213"/>
      <c r="F69" s="213"/>
      <c r="G69" s="213"/>
    </row>
  </sheetData>
  <sheetProtection password="E7F0" sheet="1" objects="1" scenarios="1"/>
  <mergeCells count="17">
    <mergeCell ref="E38:F38"/>
    <mergeCell ref="E37:F37"/>
    <mergeCell ref="B34:C34"/>
    <mergeCell ref="B24:C24"/>
    <mergeCell ref="E12:F12"/>
    <mergeCell ref="E24:F24"/>
    <mergeCell ref="E26:F26"/>
    <mergeCell ref="E31:F31"/>
    <mergeCell ref="B22:F22"/>
    <mergeCell ref="B12:C12"/>
    <mergeCell ref="E25:F25"/>
    <mergeCell ref="B2:F2"/>
    <mergeCell ref="B3:F3"/>
    <mergeCell ref="B5:F5"/>
    <mergeCell ref="E11:F11"/>
    <mergeCell ref="B9:F9"/>
    <mergeCell ref="B11:C11"/>
  </mergeCells>
  <phoneticPr fontId="0" type="noConversion"/>
  <dataValidations xWindow="502" yWindow="139" count="1">
    <dataValidation allowBlank="1" showErrorMessage="1" promptTitle="Information Only Page" prompt="This page is for Information only.  It is not a part of the Client's budget." sqref="B2" xr:uid="{00000000-0002-0000-0700-000000000000}"/>
  </dataValidations>
  <printOptions horizontalCentered="1"/>
  <pageMargins left="0.2" right="0.2" top="0.75" bottom="0.25" header="0" footer="0.25"/>
  <pageSetup orientation="portrait" r:id="rId1"/>
  <headerFooter alignWithMargins="0">
    <oddHeader>&amp;L&amp;8Texas Department of 
Aging and Disability Services&amp;R&amp;8Primary Home Care CDS Budget
September 2009</oddHeader>
    <oddFooter>&amp;R&amp;8Date and Time Created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33</vt:i4>
      </vt:variant>
    </vt:vector>
  </HeadingPairs>
  <TitlesOfParts>
    <vt:vector size="41" baseType="lpstr">
      <vt:lpstr>General Information</vt:lpstr>
      <vt:lpstr>Consumer Information &amp; Approval</vt:lpstr>
      <vt:lpstr>Notes</vt:lpstr>
      <vt:lpstr>Authorized Units &amp; Budget</vt:lpstr>
      <vt:lpstr>ESS &amp; Non-Taxable</vt:lpstr>
      <vt:lpstr>Taxable Wage &amp; Compensation</vt:lpstr>
      <vt:lpstr>Quarterly Report</vt:lpstr>
      <vt:lpstr>Definitions</vt:lpstr>
      <vt:lpstr>Annual_Auth_Hours</vt:lpstr>
      <vt:lpstr>Budget_Balance</vt:lpstr>
      <vt:lpstr>Consumer_Name</vt:lpstr>
      <vt:lpstr>Days</vt:lpstr>
      <vt:lpstr>DR_LAR</vt:lpstr>
      <vt:lpstr>ESS_Purchases</vt:lpstr>
      <vt:lpstr>FICA</vt:lpstr>
      <vt:lpstr>From</vt:lpstr>
      <vt:lpstr>FUTA</vt:lpstr>
      <vt:lpstr>FUTA_Max</vt:lpstr>
      <vt:lpstr>Medicaid_Number</vt:lpstr>
      <vt:lpstr>Medicare</vt:lpstr>
      <vt:lpstr>Min_Compensation</vt:lpstr>
      <vt:lpstr>Min_Employee_Comp</vt:lpstr>
      <vt:lpstr>Min_Employee_Compensation</vt:lpstr>
      <vt:lpstr>Non_Taxable</vt:lpstr>
      <vt:lpstr>'Authorized Units &amp; Budget'!Print_Area</vt:lpstr>
      <vt:lpstr>'Consumer Information &amp; Approval'!Print_Area</vt:lpstr>
      <vt:lpstr>Definitions!Print_Area</vt:lpstr>
      <vt:lpstr>'ESS &amp; Non-Taxable'!Print_Area</vt:lpstr>
      <vt:lpstr>'General Information'!Print_Area</vt:lpstr>
      <vt:lpstr>Notes!Print_Area</vt:lpstr>
      <vt:lpstr>'Taxable Wage &amp; Compensation'!Print_Titles</vt:lpstr>
      <vt:lpstr>Service_Type</vt:lpstr>
      <vt:lpstr>SUTA_Max</vt:lpstr>
      <vt:lpstr>Taxable</vt:lpstr>
      <vt:lpstr>Taxable_Funds</vt:lpstr>
      <vt:lpstr>To</vt:lpstr>
      <vt:lpstr>Total_Budget</vt:lpstr>
      <vt:lpstr>Total_PAS_Dollars</vt:lpstr>
      <vt:lpstr>Total_Tax</vt:lpstr>
      <vt:lpstr>Weekly_Authorized_Supported_Home_Living_Hours</vt:lpstr>
      <vt:lpstr>Weeks</vt:lpstr>
    </vt:vector>
  </TitlesOfParts>
  <Company>Texas Department of Aging and Disability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DADS CDS Attendant Care Budget</dc:title>
  <dc:creator>Sarah E. Hambrick</dc:creator>
  <cp:lastModifiedBy>Clark,Jacqueline (HHSC)</cp:lastModifiedBy>
  <cp:lastPrinted>2007-08-29T16:31:00Z</cp:lastPrinted>
  <dcterms:created xsi:type="dcterms:W3CDTF">2001-07-04T15:10:40Z</dcterms:created>
  <dcterms:modified xsi:type="dcterms:W3CDTF">2023-09-20T21:03:31Z</dcterms:modified>
  <cp:category>CDS</cp:category>
</cp:coreProperties>
</file>